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'10'!$A$1:$L$42</definedName>
    <definedName name="_xlnm.Print_Area" localSheetId="3">'3'!$A$1:$H$35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<sst xmlns="http://schemas.openxmlformats.org/spreadsheetml/2006/main" count="414" uniqueCount="230">
  <si>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</si>
  <si>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</si>
  <si>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</si>
  <si>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</si>
  <si>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</si>
  <si>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</si>
  <si>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</si>
  <si>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</si>
  <si>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</si>
  <si>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</si>
  <si>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</si>
  <si>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</si>
  <si>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</si>
  <si>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</si>
  <si>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</si>
  <si>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</si>
  <si>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</si>
  <si>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</si>
  <si>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</si>
  <si>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</si>
  <si>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</si>
  <si>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</si>
  <si>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</si>
  <si>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</si>
  <si>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</si>
  <si>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</si>
  <si>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</si>
  <si>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</si>
  <si>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</si>
  <si>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</si>
  <si>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</si>
  <si>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</si>
  <si>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</si>
  <si>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</si>
  <si>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</si>
  <si>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</si>
  <si>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</si>
  <si>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</si>
  <si>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</si>
  <si>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</si>
  <si>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</si>
  <si>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</si>
  <si>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</si>
  <si>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</si>
  <si>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</si>
  <si>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</si>
  <si>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</si>
  <si>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</si>
  <si>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</si>
  <si>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</si>
  <si>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</si>
  <si>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</si>
  <si>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</si>
  <si>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</si>
  <si>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</si>
  <si>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</si>
  <si>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</si>
  <si>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</si>
  <si>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</si>
  <si>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</si>
  <si>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</si>
  <si>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</si>
  <si>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</si>
  <si>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天津市和平区退役军人事务局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</si>
  <si>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</si>
  <si>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</si>
  <si>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</si>
  <si>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</si>
  <si>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</si>
  <si>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</si>
  <si>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</si>
  <si>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</si>
  <si>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</si>
  <si>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</si>
  <si>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</si>
  <si>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</si>
  <si>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</t>
  </si>
  <si>
    <t>机关事业单位职业年金</t>
  </si>
  <si>
    <t>抚恤</t>
  </si>
  <si>
    <t>死亡抚恤</t>
  </si>
  <si>
    <t>伤残抚恤</t>
  </si>
  <si>
    <t>在乡复员、退伍军人生活补助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</si>
  <si>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</si>
  <si>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</si>
  <si>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</si>
  <si>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</si>
  <si>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</si>
  <si>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</si>
  <si>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退役安置</t>
  </si>
  <si>
    <t>退役士兵安置</t>
  </si>
  <si>
    <t>军队移交政府的离退休人员安置</t>
  </si>
  <si>
    <t>军队移交政府的离退休干部管理机构</t>
  </si>
  <si>
    <t>其他退役安置支出</t>
  </si>
  <si>
    <t>退役军人管理事务</t>
  </si>
  <si>
    <t>行政运行</t>
  </si>
  <si>
    <t>拥军优属</t>
  </si>
  <si>
    <t>事业运行</t>
  </si>
  <si>
    <t>其他退役军人管理事务支出</t>
  </si>
  <si>
    <t>卫生健康支出</t>
  </si>
  <si>
    <t>行政事业单位医疗</t>
  </si>
  <si>
    <t>行政单位医疗</t>
  </si>
  <si>
    <t>事业单位医疗</t>
  </si>
  <si>
    <t>公务员医疗补助</t>
  </si>
  <si>
    <t>优抚对象医疗</t>
  </si>
  <si>
    <t>优抚对象医疗补助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</si>
  <si>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</si>
  <si>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</si>
  <si>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</si>
  <si>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</si>
  <si>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</si>
  <si>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</si>
  <si>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</si>
  <si>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</si>
  <si>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</si>
  <si>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</si>
  <si>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</si>
  <si>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</si>
  <si>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</si>
  <si>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</si>
  <si>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注：本表按支出功能分类填列，明细到类、款、项三级科目。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</si>
  <si>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</si>
  <si>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</si>
  <si>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</si>
  <si>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</si>
  <si>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</si>
  <si>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</si>
  <si>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</si>
  <si>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</si>
  <si>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</si>
  <si>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</si>
  <si>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</si>
  <si>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</si>
  <si>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</si>
  <si>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</si>
  <si>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</si>
  <si>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</si>
  <si>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公务员（事业单位）医疗补助缴费</t>
  </si>
  <si>
    <t>30112</t>
  </si>
  <si>
    <t>其他社会保障缴费（含残疾人保障金）</t>
  </si>
  <si>
    <t>30113</t>
  </si>
  <si>
    <t>住房公积金</t>
  </si>
  <si>
    <t>其他工资福利支出</t>
  </si>
  <si>
    <t>商品和服务支出</t>
  </si>
  <si>
    <t>办公费</t>
  </si>
  <si>
    <t>印刷费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</si>
  <si>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</si>
  <si>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</si>
  <si>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</si>
  <si>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</si>
  <si>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</si>
  <si>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</si>
  <si>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</si>
  <si>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</si>
  <si>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</si>
  <si>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</si>
  <si>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</t>
  </si>
  <si>
    <t>30211</t>
  </si>
  <si>
    <t>差旅费</t>
  </si>
  <si>
    <t>工会经费</t>
  </si>
  <si>
    <t>其他交通费</t>
  </si>
  <si>
    <t>其他商品服务支出</t>
  </si>
  <si>
    <t>对个人和家庭的补助</t>
  </si>
  <si>
    <t>退休费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</si>
  <si>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</si>
  <si>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</si>
  <si>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</si>
  <si>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</si>
  <si>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</si>
  <si>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</si>
  <si>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</si>
  <si>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</si>
  <si>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</si>
  <si>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</si>
  <si>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本部门2022年一般公共预算“三公”经费支出情况表为空表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</si>
  <si>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</si>
  <si>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</si>
  <si>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</si>
  <si>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</si>
  <si>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</t>
  </si>
  <si>
    <t>附表9</t>
  </si>
  <si>
    <t>国有资本经营预算支出情况表</t>
  </si>
  <si>
    <t>本年国有资本经营基金预算支出</t>
  </si>
  <si>
    <t>注：本部门2022年国有资本经营预算支出情况表为空表。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</si>
  <si>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</si>
  <si>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</si>
  <si>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</si>
  <si>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</si>
  <si>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</si>
  <si>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</si>
  <si>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</si>
  <si>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</si>
  <si>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</si>
  <si>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</si>
  <si>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</si>
  <si>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</si>
  <si>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其他优抚经费</t>
  </si>
  <si>
    <t>伤残抚恤经费</t>
  </si>
  <si>
    <t>协会活动经费</t>
  </si>
  <si>
    <t>义务兵家属优待金</t>
  </si>
  <si>
    <t>军队无军籍职工经费</t>
  </si>
  <si>
    <t>1981年前退休干部经费</t>
  </si>
  <si>
    <t>两参退役军人公益岗经费</t>
  </si>
  <si>
    <t>企业退休军转干部体检费</t>
  </si>
  <si>
    <t>死亡抚恤和定期抚恤经费</t>
  </si>
  <si>
    <t>部分退役士兵补缴保险经费</t>
  </si>
  <si>
    <t>退役军人公益志愿服务补助</t>
  </si>
  <si>
    <t>退役军人医疗救助、临时救助</t>
  </si>
  <si>
    <t>协会区、街协会会长工作经费</t>
  </si>
  <si>
    <t>优抚对象医疗、困难补助经费</t>
  </si>
  <si>
    <t>企业军转干部春节八一两节慰问</t>
  </si>
  <si>
    <t>退休企业军转干部生活困难补助</t>
  </si>
  <si>
    <t>爱国拥军、支持部队基础设施建设</t>
  </si>
  <si>
    <t>市级资金-无军籍职工补贴（2022）</t>
  </si>
  <si>
    <t>60岁以上农村籍退役士兵生活补助经费</t>
  </si>
  <si>
    <t>60岁以上无工作烈士子女生活补助经费</t>
  </si>
  <si>
    <t>市转资金——企业军转干部生活困难补助</t>
  </si>
  <si>
    <t>市转资金——企业军转干部春节八一慰问金</t>
  </si>
  <si>
    <t>在乡老复员军人（含参战参试）生活补助经费</t>
  </si>
  <si>
    <t>其他运转类</t>
  </si>
  <si>
    <t>复退军人服务联络点工作人员（优抚协勤）经费</t>
  </si>
  <si>
    <t>退役军人社会就业政府帮扶经费（含技能培训）</t>
  </si>
  <si>
    <t>市级资金-军队离退休服务管理机构经费（2022）</t>
  </si>
  <si>
    <t>烈士褒扬金（含异地祭扫、烈士纪念设施管理保护）</t>
  </si>
  <si>
    <t>市级资金-优抚对象抚恤补助资金（2022）-中央直达</t>
  </si>
  <si>
    <t>市级资金-原8023部队退役及其他参试人员养老保险补助（2022）</t>
  </si>
  <si>
    <t>维稳经费</t>
  </si>
  <si>
    <t>物业补贴</t>
  </si>
  <si>
    <t>"关爱功臣"工作经费</t>
  </si>
  <si>
    <t>慰问经费</t>
  </si>
  <si>
    <t>法律咨询服务费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</si>
</sst>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0.00_ "/>
    <numFmt numFmtId="190" formatCode="#,##0.0"/>
    <numFmt numFmtId="191" formatCode=";;"/>
    <numFmt numFmtId="192" formatCode="0.0_ "/>
    <numFmt numFmtId="193" formatCode="#,##0.0_ "/>
    <numFmt numFmtId="194" formatCode="#,##0.0000"/>
    <numFmt numFmtId="195" formatCode="* #,##0.00;* \-#,##0.00;* &quot;&quot;??;@"/>
    <numFmt numFmtId="196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9" fillId="24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" fillId="0" borderId="0">
      <alignment vertical="center"/>
      <protection/>
    </xf>
    <xf numFmtId="0" fontId="27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6" fontId="3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>
      <alignment/>
      <protection/>
    </xf>
    <xf numFmtId="0" fontId="27" fillId="3" borderId="0" applyNumberFormat="0" applyBorder="0" applyAlignment="0" applyProtection="0"/>
    <xf numFmtId="0" fontId="23" fillId="6" borderId="0" applyNumberFormat="0" applyBorder="0" applyAlignment="0" applyProtection="0"/>
    <xf numFmtId="0" fontId="27" fillId="2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8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>
      <alignment/>
      <protection/>
    </xf>
    <xf numFmtId="0" fontId="27" fillId="25" borderId="0" applyNumberFormat="0" applyBorder="0" applyAlignment="0" applyProtection="0"/>
    <xf numFmtId="0" fontId="29" fillId="27" borderId="0" applyNumberFormat="0" applyBorder="0" applyAlignment="0" applyProtection="0"/>
    <xf numFmtId="0" fontId="24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0" borderId="3" applyNumberFormat="0" applyFill="0" applyAlignment="0" applyProtection="0"/>
    <xf numFmtId="0" fontId="24" fillId="7" borderId="0" applyNumberFormat="0" applyBorder="0" applyAlignment="0" applyProtection="0"/>
    <xf numFmtId="0" fontId="36" fillId="20" borderId="0" applyNumberFormat="0" applyBorder="0" applyAlignment="0" applyProtection="0"/>
    <xf numFmtId="0" fontId="27" fillId="18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40" fontId="37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38" fillId="7" borderId="0" applyNumberFormat="0" applyBorder="0" applyAlignment="0" applyProtection="0"/>
    <xf numFmtId="0" fontId="27" fillId="4" borderId="0" applyNumberFormat="0" applyBorder="0" applyAlignment="0" applyProtection="0"/>
    <xf numFmtId="0" fontId="24" fillId="18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39" fillId="0" borderId="0">
      <alignment/>
      <protection/>
    </xf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40" fillId="28" borderId="0" applyNumberFormat="0" applyBorder="0" applyAlignment="0" applyProtection="0"/>
    <xf numFmtId="0" fontId="41" fillId="19" borderId="0" applyNumberFormat="0" applyBorder="0" applyAlignment="0" applyProtection="0"/>
    <xf numFmtId="0" fontId="40" fillId="29" borderId="0" applyNumberFormat="0" applyBorder="0" applyAlignment="0" applyProtection="0"/>
    <xf numFmtId="0" fontId="41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3" fontId="31" fillId="0" borderId="0" applyFont="0" applyFill="0" applyBorder="0" applyAlignment="0" applyProtection="0"/>
    <xf numFmtId="0" fontId="1" fillId="0" borderId="0">
      <alignment/>
      <protection/>
    </xf>
    <xf numFmtId="0" fontId="41" fillId="8" borderId="0" applyNumberFormat="0" applyBorder="0" applyAlignment="0" applyProtection="0"/>
    <xf numFmtId="0" fontId="0" fillId="0" borderId="0">
      <alignment/>
      <protection/>
    </xf>
    <xf numFmtId="0" fontId="41" fillId="4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6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3" borderId="0" applyNumberFormat="0" applyBorder="0" applyAlignment="0" applyProtection="0"/>
    <xf numFmtId="0" fontId="23" fillId="6" borderId="0" applyNumberFormat="0" applyBorder="0" applyAlignment="0" applyProtection="0"/>
    <xf numFmtId="38" fontId="37" fillId="0" borderId="0" applyFont="0" applyFill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43" fillId="6" borderId="0" applyNumberFormat="0" applyBorder="0" applyAlignment="0" applyProtection="0"/>
    <xf numFmtId="0" fontId="26" fillId="14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26" fillId="23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0" fillId="33" borderId="0" applyNumberFormat="0" applyBorder="0" applyAlignment="0" applyProtection="0"/>
    <xf numFmtId="0" fontId="24" fillId="7" borderId="0" applyNumberFormat="0" applyBorder="0" applyAlignment="0" applyProtection="0"/>
    <xf numFmtId="0" fontId="30" fillId="34" borderId="0" applyNumberFormat="0" applyBorder="0" applyAlignment="0" applyProtection="0"/>
    <xf numFmtId="0" fontId="29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3" fillId="6" borderId="0" applyNumberFormat="0" applyBorder="0" applyAlignment="0" applyProtection="0"/>
    <xf numFmtId="0" fontId="30" fillId="24" borderId="0" applyNumberFormat="0" applyBorder="0" applyAlignment="0" applyProtection="0"/>
    <xf numFmtId="0" fontId="24" fillId="7" borderId="0" applyNumberFormat="0" applyBorder="0" applyAlignment="0" applyProtection="0"/>
    <xf numFmtId="0" fontId="30" fillId="26" borderId="0" applyNumberFormat="0" applyBorder="0" applyAlignment="0" applyProtection="0"/>
    <xf numFmtId="0" fontId="24" fillId="7" borderId="0" applyNumberFormat="0" applyBorder="0" applyAlignment="0" applyProtection="0"/>
    <xf numFmtId="0" fontId="30" fillId="33" borderId="0" applyNumberFormat="0" applyBorder="0" applyAlignment="0" applyProtection="0"/>
    <xf numFmtId="0" fontId="23" fillId="6" borderId="0" applyNumberFormat="0" applyBorder="0" applyAlignment="0" applyProtection="0"/>
    <xf numFmtId="0" fontId="29" fillId="2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9" fillId="24" borderId="0" applyNumberFormat="0" applyBorder="0" applyAlignment="0" applyProtection="0"/>
    <xf numFmtId="0" fontId="23" fillId="6" borderId="0" applyNumberFormat="0" applyBorder="0" applyAlignment="0" applyProtection="0"/>
    <xf numFmtId="0" fontId="30" fillId="37" borderId="0" applyNumberFormat="0" applyBorder="0" applyAlignment="0" applyProtection="0"/>
    <xf numFmtId="0" fontId="24" fillId="7" borderId="0" applyNumberFormat="0" applyBorder="0" applyAlignment="0" applyProtection="0"/>
    <xf numFmtId="0" fontId="30" fillId="38" borderId="0" applyNumberFormat="0" applyBorder="0" applyAlignment="0" applyProtection="0"/>
    <xf numFmtId="0" fontId="24" fillId="7" borderId="0" applyNumberFormat="0" applyBorder="0" applyAlignment="0" applyProtection="0"/>
    <xf numFmtId="0" fontId="29" fillId="27" borderId="0" applyNumberFormat="0" applyBorder="0" applyAlignment="0" applyProtection="0"/>
    <xf numFmtId="41" fontId="44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9" fillId="32" borderId="0" applyNumberFormat="0" applyBorder="0" applyAlignment="0" applyProtection="0"/>
    <xf numFmtId="0" fontId="23" fillId="6" borderId="0" applyNumberFormat="0" applyBorder="0" applyAlignment="0" applyProtection="0"/>
    <xf numFmtId="0" fontId="30" fillId="32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30" fillId="39" borderId="0" applyNumberFormat="0" applyBorder="0" applyAlignment="0" applyProtection="0"/>
    <xf numFmtId="0" fontId="29" fillId="27" borderId="0" applyNumberFormat="0" applyBorder="0" applyAlignment="0" applyProtection="0"/>
    <xf numFmtId="0" fontId="23" fillId="6" borderId="0" applyNumberFormat="0" applyBorder="0" applyAlignment="0" applyProtection="0"/>
    <xf numFmtId="0" fontId="29" fillId="40" borderId="0" applyNumberFormat="0" applyBorder="0" applyAlignment="0" applyProtection="0"/>
    <xf numFmtId="0" fontId="23" fillId="6" borderId="0" applyNumberFormat="0" applyBorder="0" applyAlignment="0" applyProtection="0"/>
    <xf numFmtId="0" fontId="28" fillId="1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177" fontId="45" fillId="0" borderId="0" applyFill="0" applyBorder="0" applyAlignment="0">
      <protection/>
    </xf>
    <xf numFmtId="0" fontId="19" fillId="25" borderId="5" applyNumberFormat="0" applyAlignment="0" applyProtection="0"/>
    <xf numFmtId="0" fontId="46" fillId="37" borderId="0" applyNumberFormat="0" applyBorder="0" applyAlignment="0" applyProtection="0"/>
    <xf numFmtId="0" fontId="47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48" fillId="0" borderId="0" applyProtection="0">
      <alignment vertical="center"/>
    </xf>
    <xf numFmtId="0" fontId="23" fillId="6" borderId="0" applyNumberFormat="0" applyBorder="0" applyAlignment="0" applyProtection="0"/>
    <xf numFmtId="41" fontId="31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44" fillId="0" borderId="0">
      <alignment/>
      <protection/>
    </xf>
    <xf numFmtId="179" fontId="31" fillId="0" borderId="0" applyFont="0" applyFill="0" applyBorder="0" applyAlignment="0" applyProtection="0"/>
    <xf numFmtId="0" fontId="24" fillId="7" borderId="0" applyNumberFormat="0" applyBorder="0" applyAlignment="0" applyProtection="0"/>
    <xf numFmtId="180" fontId="44" fillId="0" borderId="0">
      <alignment/>
      <protection/>
    </xf>
    <xf numFmtId="0" fontId="24" fillId="7" borderId="0" applyNumberFormat="0" applyBorder="0" applyAlignment="0" applyProtection="0"/>
    <xf numFmtId="0" fontId="2" fillId="0" borderId="0">
      <alignment/>
      <protection/>
    </xf>
    <xf numFmtId="0" fontId="49" fillId="0" borderId="0" applyProtection="0">
      <alignment/>
    </xf>
    <xf numFmtId="181" fontId="44" fillId="0" borderId="0">
      <alignment/>
      <protection/>
    </xf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8" borderId="0" applyNumberFormat="0" applyBorder="0" applyAlignment="0" applyProtection="0"/>
    <xf numFmtId="2" fontId="49" fillId="0" borderId="0" applyProtection="0">
      <alignment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38" fontId="50" fillId="4" borderId="0" applyBorder="0" applyAlignment="0" applyProtection="0"/>
    <xf numFmtId="0" fontId="15" fillId="0" borderId="3" applyNumberFormat="0" applyFill="0" applyAlignment="0" applyProtection="0"/>
    <xf numFmtId="0" fontId="24" fillId="7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25" borderId="14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4" fillId="7" borderId="0" applyNumberFormat="0" applyBorder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9" fontId="54" fillId="0" borderId="0" applyFont="0" applyFill="0" applyBorder="0" applyAlignment="0" applyProtection="0"/>
    <xf numFmtId="37" fontId="55" fillId="0" borderId="0">
      <alignment/>
      <protection/>
    </xf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56" fillId="0" borderId="0">
      <alignment/>
      <protection/>
    </xf>
    <xf numFmtId="0" fontId="23" fillId="6" borderId="0" applyNumberFormat="0" applyBorder="0" applyAlignment="0" applyProtection="0"/>
    <xf numFmtId="0" fontId="57" fillId="0" borderId="0">
      <alignment/>
      <protection/>
    </xf>
    <xf numFmtId="0" fontId="24" fillId="7" borderId="0" applyNumberFormat="0" applyBorder="0" applyAlignment="0" applyProtection="0"/>
    <xf numFmtId="0" fontId="27" fillId="2" borderId="1" applyNumberFormat="0" applyFont="0" applyAlignment="0" applyProtection="0"/>
    <xf numFmtId="0" fontId="23" fillId="6" borderId="0" applyNumberFormat="0" applyBorder="0" applyAlignment="0" applyProtection="0"/>
    <xf numFmtId="0" fontId="18" fillId="25" borderId="6" applyNumberFormat="0" applyAlignment="0" applyProtection="0"/>
    <xf numFmtId="10" fontId="31" fillId="0" borderId="0" applyFont="0" applyFill="0" applyBorder="0" applyAlignment="0" applyProtection="0"/>
    <xf numFmtId="0" fontId="23" fillId="6" borderId="0" applyNumberFormat="0" applyBorder="0" applyAlignment="0" applyProtection="0"/>
    <xf numFmtId="1" fontId="31" fillId="0" borderId="0">
      <alignment/>
      <protection/>
    </xf>
    <xf numFmtId="0" fontId="24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0" borderId="15" applyProtection="0">
      <alignment/>
    </xf>
    <xf numFmtId="0" fontId="1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2" applyNumberFormat="0" applyFill="0" applyAlignment="0" applyProtection="0"/>
    <xf numFmtId="0" fontId="24" fillId="7" borderId="0" applyNumberFormat="0" applyBorder="0" applyAlignment="0" applyProtection="0"/>
    <xf numFmtId="0" fontId="16" fillId="0" borderId="4" applyNumberFormat="0" applyFill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" fillId="0" borderId="0">
      <alignment horizontal="centerContinuous" vertical="center"/>
      <protection/>
    </xf>
    <xf numFmtId="0" fontId="24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18" borderId="0" applyNumberFormat="0" applyBorder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46" fillId="40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46" fillId="3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0" fillId="4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6" fillId="3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8" applyNumberFormat="0" applyFill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Protection="0">
      <alignment vertical="center"/>
    </xf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44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38" fillId="7" borderId="0" applyNumberFormat="0" applyBorder="0" applyAlignment="0" applyProtection="0"/>
    <xf numFmtId="43" fontId="2" fillId="0" borderId="0" applyFont="0" applyFill="0" applyBorder="0" applyAlignment="0" applyProtection="0"/>
    <xf numFmtId="0" fontId="46" fillId="3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6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18" borderId="0" applyNumberFormat="0" applyBorder="0" applyAlignment="0" applyProtection="0"/>
    <xf numFmtId="0" fontId="24" fillId="7" borderId="0" applyNumberFormat="0" applyBorder="0" applyAlignment="0" applyProtection="0"/>
    <xf numFmtId="0" fontId="3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2" borderId="1" applyNumberFormat="0" applyFon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4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38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42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8" fillId="0" borderId="0">
      <alignment vertical="center"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Protection="0">
      <alignment vertical="center"/>
    </xf>
    <xf numFmtId="0" fontId="6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" fontId="1" fillId="0" borderId="14">
      <alignment vertical="center"/>
      <protection locked="0"/>
    </xf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6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21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6" applyNumberFormat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2" fontId="3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3" fontId="59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9" applyNumberFormat="0" applyFill="0" applyAlignment="0" applyProtection="0"/>
    <xf numFmtId="184" fontId="59" fillId="0" borderId="0" applyFont="0" applyFill="0" applyBorder="0" applyAlignment="0" applyProtection="0"/>
    <xf numFmtId="0" fontId="19" fillId="4" borderId="5" applyNumberFormat="0" applyAlignment="0" applyProtection="0"/>
    <xf numFmtId="0" fontId="13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44" fillId="0" borderId="0">
      <alignment/>
      <protection/>
    </xf>
    <xf numFmtId="43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0" borderId="0">
      <alignment/>
      <protection/>
    </xf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5" applyNumberFormat="0" applyAlignment="0" applyProtection="0"/>
    <xf numFmtId="0" fontId="64" fillId="0" borderId="0">
      <alignment/>
      <protection/>
    </xf>
    <xf numFmtId="188" fontId="1" fillId="0" borderId="14">
      <alignment vertical="center"/>
      <protection locked="0"/>
    </xf>
    <xf numFmtId="0" fontId="31" fillId="0" borderId="0">
      <alignment/>
      <protection/>
    </xf>
    <xf numFmtId="0" fontId="65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508" applyFont="1">
      <alignment/>
      <protection/>
    </xf>
    <xf numFmtId="0" fontId="0" fillId="0" borderId="0" xfId="508">
      <alignment/>
      <protection/>
    </xf>
    <xf numFmtId="0" fontId="3" fillId="0" borderId="0" xfId="508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08" applyFont="1" applyBorder="1" applyAlignment="1">
      <alignment horizontal="center" vertical="center"/>
      <protection/>
    </xf>
    <xf numFmtId="0" fontId="2" fillId="0" borderId="14" xfId="508" applyFont="1" applyBorder="1" applyAlignment="1">
      <alignment horizontal="center" vertical="center" wrapText="1"/>
      <protection/>
    </xf>
    <xf numFmtId="189" fontId="68" fillId="0" borderId="14" xfId="0" applyNumberFormat="1" applyFont="1" applyFill="1" applyBorder="1" applyAlignment="1">
      <alignment horizontal="left" vertical="center" wrapText="1"/>
    </xf>
    <xf numFmtId="189" fontId="68" fillId="0" borderId="14" xfId="0" applyNumberFormat="1" applyFont="1" applyFill="1" applyBorder="1" applyAlignment="1">
      <alignment horizontal="center" vertical="center" wrapText="1"/>
    </xf>
    <xf numFmtId="190" fontId="2" fillId="0" borderId="14" xfId="508" applyNumberFormat="1" applyFont="1" applyBorder="1" applyAlignment="1">
      <alignment horizontal="center" vertical="center" wrapText="1"/>
      <protection/>
    </xf>
    <xf numFmtId="0" fontId="0" fillId="0" borderId="14" xfId="508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5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5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95" fontId="8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 applyProtection="1">
      <alignment horizontal="right" vertical="top"/>
      <protection/>
    </xf>
    <xf numFmtId="196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5" fontId="0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差_30云南_1" xfId="64"/>
    <cellStyle name="差_行政公检法测算_民生政策最低支出需求" xfId="65"/>
    <cellStyle name="差_县市旗测算-新科目（20080627）_县市旗测算-新科目（含人口规模效应）" xfId="66"/>
    <cellStyle name="差_县区合并测算20080421_民生政策最低支出需求" xfId="67"/>
    <cellStyle name="20% - 强调文字颜色 1 2" xfId="68"/>
    <cellStyle name="差_30云南_1_财力性转移支付2010年预算参考数" xfId="69"/>
    <cellStyle name="好_34青海" xfId="70"/>
    <cellStyle name="Accent2 - 40%" xfId="71"/>
    <cellStyle name="好_人员工资和公用经费3" xfId="72"/>
    <cellStyle name="差_县市旗测算20080508" xfId="73"/>
    <cellStyle name="差_市辖区测算-新科目（20080626）" xfId="74"/>
    <cellStyle name="好_分析缺口率_财力性转移支付2010年预算参考数" xfId="75"/>
    <cellStyle name="差_自行调整差异系数顺序" xfId="76"/>
    <cellStyle name="20% - Accent4" xfId="77"/>
    <cellStyle name="Accent2 - 60%" xfId="78"/>
    <cellStyle name="差_缺口县区测算(财政部标准)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40% - 强调文字颜色 4 2" xfId="96"/>
    <cellStyle name="差_2007一般预算支出口径剔除表" xfId="97"/>
    <cellStyle name="好_数据--基础数据--预算组--2015年人代会预算部分--2015.01.20--人代会前第6稿--按姚局意见改--调市级项级明细" xfId="98"/>
    <cellStyle name="好_县市旗测算-新科目（20080626）_不含人员经费系数_财力性转移支付2010年预算参考数" xfId="99"/>
    <cellStyle name="Currency [0]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2006年全省财力计算表（中央、决算）" xfId="118"/>
    <cellStyle name="差_分县成本差异系数_民生政策最低支出需求_财力性转移支付2010年预算参考数" xfId="119"/>
    <cellStyle name="差_市辖区测算20080510_民生政策最低支出需求_财力性转移支付2010年预算参考数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差_同德" xfId="182"/>
    <cellStyle name="Comma_1995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好_县市旗测算-新科目（20080627）_财力性转移支付2010年预算参考数" xfId="194"/>
    <cellStyle name="콤마 [0]_BOILER-CO1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社保处下达区县2015年指标（第二批）" xfId="201"/>
    <cellStyle name="60% - 强调文字颜色 2 2" xfId="202"/>
    <cellStyle name="好_县市旗测算20080508_不含人员经费系数_财力性转移支付2010年预算参考数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附表" xfId="323"/>
    <cellStyle name="好_农林水和城市维护标准支出20080505－县区合计_不含人员经费系数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云南省2008年转移支付测算——州市本级考核部分及政策性测算_财力性转移支付2010年预算参考数" xfId="374"/>
    <cellStyle name="差_14安徽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差_28四川_财力性转移支付2010年预算参考数" xfId="418"/>
    <cellStyle name="好_14安徽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" xfId="476"/>
    <cellStyle name="差_汇总_财力性转移支付2010年预算参考数" xfId="477"/>
    <cellStyle name="差_卫生(按照总人口测算）—20080416_不含人员经费系数" xfId="478"/>
    <cellStyle name="好_一般预算支出口径剔除表_财力性转移支付2010年预算参考数" xfId="479"/>
    <cellStyle name="差_汇总" xfId="480"/>
    <cellStyle name="差_卫生(按照总人口测算）—20080416_不含人员经费系数_财力性转移支付2010年预算参考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注释 2" xfId="488"/>
    <cellStyle name="好_2006年27重庆" xfId="489"/>
    <cellStyle name="常规 6 2" xfId="490"/>
    <cellStyle name="差_汇总-县级财政报表附表" xfId="491"/>
    <cellStyle name="分级显示行_1_13区汇总" xfId="492"/>
    <cellStyle name="差_检验表" xfId="493"/>
    <cellStyle name="常规 9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教育(按照总人口测算）—20080416_县市旗测算-新科目（含人口规模效应）" xfId="501"/>
    <cellStyle name="差_民生政策最低支出需求_财力性转移支付2010年预算参考数" xfId="502"/>
    <cellStyle name="差_民生政策最低支出需求" xfId="503"/>
    <cellStyle name="差_山东省民生支出标准" xfId="504"/>
    <cellStyle name="差_农林水和城市维护标准支出20080505－县区合计_不含人员经费系数" xfId="505"/>
    <cellStyle name="差_总人口" xfId="506"/>
    <cellStyle name="常规 18" xfId="507"/>
    <cellStyle name="常规 23" xfId="508"/>
    <cellStyle name="差_山东省民生支出标准_财力性转移支付2010年预算参考数" xfId="509"/>
    <cellStyle name="差_农林水和城市维护标准支出20080505－县区合计_不含人员经费系数_财力性转移支付2010年预算参考数" xfId="510"/>
    <cellStyle name="差_总人口_财力性转移支付2010年预算参考数" xfId="511"/>
    <cellStyle name="差_社保处下达区县2015年指标（第二批）" xfId="512"/>
    <cellStyle name="差_人员工资和公用经费2" xfId="513"/>
    <cellStyle name="差_农林水和城市维护标准支出20080505－县区合计_民生政策最低支出需求" xfId="514"/>
    <cellStyle name="差_卫生(按照总人口测算）—20080416_县市旗测算-新科目（含人口规模效应）_财力性转移支付2010年预算参考数" xfId="515"/>
    <cellStyle name="差_农林水和城市维护标准支出20080505－县区合计_民生政策最低支出需求_财力性转移支付2010年预算参考数" xfId="516"/>
    <cellStyle name="差_人员工资和公用经费2_财力性转移支付2010年预算参考数" xfId="517"/>
    <cellStyle name="差_农林水和城市维护标准支出20080505－县区合计_县市旗测算-新科目（含人口规模效应）_财力性转移支付2010年预算参考数" xfId="518"/>
    <cellStyle name="통화 [0]_BOILER-CO1" xfId="519"/>
    <cellStyle name="差_其他部门(按照总人口测算）—20080416" xfId="520"/>
    <cellStyle name="差_其他部门(按照总人口测算）—20080416_县市旗测算-新科目（含人口规模效应）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常规 17" xfId="525"/>
    <cellStyle name="常规 22" xfId="526"/>
    <cellStyle name="差_青海 缺口县区测算(地方填报)_财力性转移支付2010年预算参考数" xfId="527"/>
    <cellStyle name="差_县市旗测算-新科目（20080626）_民生政策最低支出需求_财力性转移支付2010年预算参考数" xfId="528"/>
    <cellStyle name="差_市辖区测算-新科目（20080626）_县市旗测算-新科目（含人口规模效应）" xfId="529"/>
    <cellStyle name="差_缺口县区测算" xfId="530"/>
    <cellStyle name="差_危改资金测算_财力性转移支付2010年预算参考数" xfId="531"/>
    <cellStyle name="差_缺口县区测算（11.13）" xfId="532"/>
    <cellStyle name="差_缺口县区测算（11.13）_财力性转移支付2010年预算参考数" xfId="533"/>
    <cellStyle name="常规 4" xfId="534"/>
    <cellStyle name="好_总人口_财力性转移支付2010年预算参考数" xfId="535"/>
    <cellStyle name="差_缺口县区测算(按2007支出增长25%测算)" xfId="536"/>
    <cellStyle name="差_缺口县区测算(按2007支出增长25%测算)_财力性转移支付2010年预算参考数" xfId="537"/>
    <cellStyle name="常规 2_004-2010年增消两税返还情况表" xfId="538"/>
    <cellStyle name="差_行政（人员）_财力性转移支付2010年预算参考数" xfId="539"/>
    <cellStyle name="差_缺口县区测算(按核定人数)" xfId="540"/>
    <cellStyle name="差_市辖区测算-新科目（20080626）_县市旗测算-新科目（含人口规模效应）_财力性转移支付2010年预算参考数" xfId="541"/>
    <cellStyle name="差_缺口县区测算_财力性转移支付2010年预算参考数" xfId="542"/>
    <cellStyle name="差_人员工资和公用经费" xfId="543"/>
    <cellStyle name="好_其他部门(按照总人口测算）—20080416_财力性转移支付2010年预算参考数" xfId="544"/>
    <cellStyle name="差_市辖区测算20080510_县市旗测算-新科目（含人口规模效应）" xfId="545"/>
    <cellStyle name="差_人员工资和公用经费_财力性转移支付2010年预算参考数" xfId="546"/>
    <cellStyle name="差_人员工资和公用经费3_财力性转移支付2010年预算参考数" xfId="547"/>
    <cellStyle name="差_市辖区测算-新科目（20080626）_不含人员经费系数" xfId="548"/>
    <cellStyle name="差_市辖区测算-新科目（20080626）_不含人员经费系数_财力性转移支付2010年预算参考数" xfId="549"/>
    <cellStyle name="好_2008年支出调整" xfId="550"/>
    <cellStyle name="差_市辖区测算-新科目（20080626）_财力性转移支付2010年预算参考数" xfId="551"/>
    <cellStyle name="差_市辖区测算-新科目（20080626）_民生政策最低支出需求" xfId="552"/>
    <cellStyle name="常规 27" xfId="553"/>
    <cellStyle name="差_县区合并测算20080423(按照各省比重）_民生政策最低支出需求" xfId="554"/>
    <cellStyle name="差_数据--基础数据--预算组--2015年人代会预算部分--2015.01.20--人代会前第6稿--按姚局意见改--调市级项级明细_区县政府预算公开整改--表" xfId="555"/>
    <cellStyle name="差_同德_财力性转移支付2010年预算参考数" xfId="556"/>
    <cellStyle name="差_县市旗测算20080508_不含人员经费系数_财力性转移支付2010年预算参考数" xfId="557"/>
    <cellStyle name="差_危改资金测算" xfId="558"/>
    <cellStyle name="差_卫生(按照总人口测算）—20080416" xfId="559"/>
    <cellStyle name="差_卫生(按照总人口测算）—20080416_财力性转移支付2010年预算参考数" xfId="560"/>
    <cellStyle name="差_县市旗测算-新科目（20080626）_不含人员经费系数_财力性转移支付2010年预算参考数" xfId="561"/>
    <cellStyle name="好_0605石屏县" xfId="562"/>
    <cellStyle name="差_卫生(按照总人口测算）—20080416_民生政策最低支出需求" xfId="563"/>
    <cellStyle name="好_0605石屏县_财力性转移支付2010年预算参考数" xfId="564"/>
    <cellStyle name="差_卫生(按照总人口测算）—20080416_民生政策最低支出需求_财力性转移支付2010年预算参考数" xfId="565"/>
    <cellStyle name="好_市辖区测算20080510_不含人员经费系数" xfId="566"/>
    <cellStyle name="差_卫生部门" xfId="567"/>
    <cellStyle name="差_卫生部门_财力性转移支付2010年预算参考数" xfId="568"/>
    <cellStyle name="好_文体广播事业(按照总人口测算）—20080416" xfId="569"/>
    <cellStyle name="差_文体广播部门" xfId="570"/>
    <cellStyle name="好_M01-2(州市补助收入)" xfId="571"/>
    <cellStyle name="差_文体广播事业(按照总人口测算）—20080416_不含人员经费系数_财力性转移支付2010年预算参考数" xfId="572"/>
    <cellStyle name="差_文体广播事业(按照总人口测算）—20080416_县市旗测算-新科目（含人口规模效应）" xfId="573"/>
    <cellStyle name="差_文体广播事业(按照总人口测算）—20080416_县市旗测算-新科目（含人口规模效应）_财力性转移支付2010年预算参考数" xfId="574"/>
    <cellStyle name="差_县区合并测算20080421_不含人员经费系数_财力性转移支付2010年预算参考数" xfId="575"/>
    <cellStyle name="差_县区合并测算20080421_不含人员经费系数" xfId="576"/>
    <cellStyle name="差_县市旗测算-新科目（20080627）_县市旗测算-新科目（含人口规模效应）_财力性转移支付2010年预算参考数" xfId="577"/>
    <cellStyle name="差_县区合并测算20080421_民生政策最低支出需求_财力性转移支付2010年预算参考数" xfId="578"/>
    <cellStyle name="差_县市旗测算-新科目（20080626）" xfId="579"/>
    <cellStyle name="差_县区合并测算20080423(按照各省比重）" xfId="580"/>
    <cellStyle name="差_县区合并测算20080423(按照各省比重）_不含人员经费系数_财力性转移支付2010年预算参考数" xfId="581"/>
    <cellStyle name="差_县区合并测算20080423(按照各省比重）_财力性转移支付2010年预算参考数" xfId="582"/>
    <cellStyle name="差_县区合并测算20080423(按照各省比重）_民生政策最低支出需求_财力性转移支付2010年预算参考数" xfId="583"/>
    <cellStyle name="差_县区合并测算20080423(按照各省比重）_县市旗测算-新科目（含人口规模效应）" xfId="584"/>
    <cellStyle name="差_县市旗测算20080508_不含人员经费系数" xfId="585"/>
    <cellStyle name="差_县市旗测算20080508_财力性转移支付2010年预算参考数" xfId="586"/>
    <cellStyle name="差_县市旗测算20080508_县市旗测算-新科目（含人口规模效应）" xfId="587"/>
    <cellStyle name="差_县市旗测算-新科目（20080626）_财力性转移支付2010年预算参考数" xfId="588"/>
    <cellStyle name="差_县市旗测算-新科目（20080626）_县市旗测算-新科目（含人口规模效应）" xfId="589"/>
    <cellStyle name="好_07临沂" xfId="590"/>
    <cellStyle name="差_县市旗测算-新科目（20080627）_不含人员经费系数" xfId="591"/>
    <cellStyle name="差_县市旗测算-新科目（20080627）_不含人员经费系数_财力性转移支付2010年预算参考数" xfId="592"/>
    <cellStyle name="差_县市旗测算-新科目（20080627）_财力性转移支付2010年预算参考数" xfId="593"/>
    <cellStyle name="好_自行调整差异系数顺序_财力性转移支付2010年预算参考数" xfId="594"/>
    <cellStyle name="差_县市旗测算-新科目（20080627）_民生政策最低支出需求" xfId="595"/>
    <cellStyle name="差_县市旗测算-新科目（20080627）_民生政策最低支出需求_财力性转移支付2010年预算参考数" xfId="596"/>
    <cellStyle name="差_行政(燃修费)" xfId="597"/>
    <cellStyle name="差_行政(燃修费)_不含人员经费系数" xfId="598"/>
    <cellStyle name="差_行政(燃修费)_不含人员经费系数_财力性转移支付2010年预算参考数" xfId="599"/>
    <cellStyle name="差_行政(燃修费)_财力性转移支付2010年预算参考数" xfId="600"/>
    <cellStyle name="好_县市旗测算-新科目（20080626）" xfId="601"/>
    <cellStyle name="差_行政(燃修费)_民生政策最低支出需求_财力性转移支付2010年预算参考数" xfId="602"/>
    <cellStyle name="差_行政(燃修费)_县市旗测算-新科目（含人口规模效应）" xfId="603"/>
    <cellStyle name="常规 11_财力性转移支付2009年预算参考数" xfId="604"/>
    <cellStyle name="好_文体广播部门" xfId="605"/>
    <cellStyle name="差_行政(燃修费)_县市旗测算-新科目（含人口规模效应）_财力性转移支付2010年预算参考数" xfId="606"/>
    <cellStyle name="差_行政（人员）" xfId="607"/>
    <cellStyle name="差_行政（人员）_不含人员经费系数" xfId="608"/>
    <cellStyle name="好_1110洱源县_财力性转移支付2010年预算参考数" xfId="609"/>
    <cellStyle name="好_文体广播事业(按照总人口测算）—20080416_不含人员经费系数_财力性转移支付2010年预算参考数" xfId="610"/>
    <cellStyle name="差_行政（人员）_不含人员经费系数_财力性转移支付2010年预算参考数" xfId="611"/>
    <cellStyle name="差_行政（人员）_民生政策最低支出需求" xfId="612"/>
    <cellStyle name="好_34青海_1_财力性转移支付2010年预算参考数" xfId="613"/>
    <cellStyle name="好_其他部门(按照总人口测算）—20080416_不含人员经费系数_财力性转移支付2010年预算参考数" xfId="614"/>
    <cellStyle name="差_行政（人员）_民生政策最低支出需求_财力性转移支付2010年预算参考数" xfId="615"/>
    <cellStyle name="差_行政（人员）_县市旗测算-新科目（含人口规模效应）_财力性转移支付2010年预算参考数" xfId="616"/>
    <cellStyle name="差_行政公检法测算_财力性转移支付2010年预算参考数" xfId="617"/>
    <cellStyle name="差_行政公检法测算_县市旗测算-新科目（含人口规模效应）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调整_财力性转移支付2010年预算参考数" xfId="674"/>
    <cellStyle name="好_28四川" xfId="675"/>
    <cellStyle name="好_2008年支出核定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河南 缺口县区测算(地方填报)_财力性转移支付2010年预算参考数" xfId="730"/>
    <cellStyle name="好_核定人数对比" xfId="731"/>
    <cellStyle name="好_核定人数对比_财力性转移支付2010年预算参考数" xfId="732"/>
    <cellStyle name="好_核定人数下发表" xfId="733"/>
    <cellStyle name="好_核定人数下发表_财力性转移支付2010年预算参考数" xfId="734"/>
    <cellStyle name="好_汇总" xfId="735"/>
    <cellStyle name="好_行政公检法测算_不含人员经费系数_财力性转移支付2010年预算参考数" xfId="736"/>
    <cellStyle name="好_汇总_财力性转移支付2010年预算参考数" xfId="737"/>
    <cellStyle name="好_汇总表" xfId="738"/>
    <cellStyle name="好_汇总表4" xfId="739"/>
    <cellStyle name="好_汇总表提前告知区县" xfId="740"/>
    <cellStyle name="好_汇总-县级财政报表附表" xfId="741"/>
    <cellStyle name="好_教育(按照总人口测算）—20080416_不含人员经费系数" xfId="742"/>
    <cellStyle name="好_教育(按照总人口测算）—20080416_财力性转移支付2010年预算参考数" xfId="743"/>
    <cellStyle name="好_教育(按照总人口测算）—20080416_民生政策最低支出需求" xfId="744"/>
    <cellStyle name="好_缺口县区测算" xfId="745"/>
    <cellStyle name="好_教育(按照总人口测算）—20080416_县市旗测算-新科目（含人口规模效应）_财力性转移支付2010年预算参考数" xfId="746"/>
    <cellStyle name="好_丽江汇总" xfId="747"/>
    <cellStyle name="好_民生政策最低支出需求" xfId="748"/>
    <cellStyle name="好_卫生(按照总人口测算）—20080416_不含人员经费系数_财力性转移支付2010年预算参考数" xfId="749"/>
    <cellStyle name="好_民生政策最低支出需求_财力性转移支付2010年预算参考数" xfId="750"/>
    <cellStyle name="好_农林水和城市维护标准支出20080505－县区合计" xfId="751"/>
    <cellStyle name="好_农林水和城市维护标准支出20080505－县区合计_财力性转移支付2010年预算参考数" xfId="752"/>
    <cellStyle name="好_农林水和城市维护标准支出20080505－县区合计_民生政策最低支出需求" xfId="753"/>
    <cellStyle name="好_农林水和城市维护标准支出20080505－县区合计_民生政策最低支出需求_财力性转移支付2010年预算参考数" xfId="754"/>
    <cellStyle name="好_其他部门(按照总人口测算）—20080416_民生政策最低支出需求" xfId="755"/>
    <cellStyle name="好_其他部门(按照总人口测算）—20080416_民生政策最低支出需求_财力性转移支付2010年预算参考数" xfId="756"/>
    <cellStyle name="好_其他部门(按照总人口测算）—20080416_县市旗测算-新科目（含人口规模效应）_财力性转移支付2010年预算参考数" xfId="757"/>
    <cellStyle name="好_青海 缺口县区测算(地方填报)" xfId="758"/>
    <cellStyle name="好_青海 缺口县区测算(地方填报)_财力性转移支付2010年预算参考数" xfId="759"/>
    <cellStyle name="好_缺口县区测算(按2007支出增长25%测算)_财力性转移支付2010年预算参考数" xfId="760"/>
    <cellStyle name="好_缺口县区测算(按核定人数)" xfId="761"/>
    <cellStyle name="好_缺口县区测算(按核定人数)_财力性转移支付2010年预算参考数" xfId="762"/>
    <cellStyle name="好_缺口县区测算(财政部标准)_财力性转移支付2010年预算参考数" xfId="763"/>
    <cellStyle name="好_人员工资和公用经费" xfId="764"/>
    <cellStyle name="好_人员工资和公用经费_财力性转移支付2010年预算参考数" xfId="765"/>
    <cellStyle name="千位_(人代会用)" xfId="766"/>
    <cellStyle name="好_人员工资和公用经费2" xfId="767"/>
    <cellStyle name="好_人员工资和公用经费3_财力性转移支付2010年预算参考数" xfId="768"/>
    <cellStyle name="好_行政（人员）" xfId="769"/>
    <cellStyle name="好_山东省民生支出标准_财力性转移支付2010年预算参考数" xfId="770"/>
    <cellStyle name="好_市辖区测算20080510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市辖区测算20080510_县市旗测算-新科目（含人口规模效应）" xfId="776"/>
    <cellStyle name="好_同德" xfId="777"/>
    <cellStyle name="好_市辖区测算-新科目（20080626）_不含人员经费系数_财力性转移支付2010年预算参考数" xfId="778"/>
    <cellStyle name="好_市辖区测算-新科目（20080626）_民生政策最低支出需求_财力性转移支付2010年预算参考数" xfId="779"/>
    <cellStyle name="好_数据--基础数据--预算组--2015年人代会预算部分--2015.01.20--人代会前第6稿--按姚局意见改--调市级项级明细_区县政府预算公开整改--表" xfId="780"/>
    <cellStyle name="好_危改资金测算_财力性转移支付2010年预算参考数" xfId="781"/>
    <cellStyle name="好_卫生(按照总人口测算）—20080416" xfId="782"/>
    <cellStyle name="好_卫生(按照总人口测算）—20080416_不含人员经费系数" xfId="783"/>
    <cellStyle name="好_卫生(按照总人口测算）—20080416_财力性转移支付2010年预算参考数" xfId="784"/>
    <cellStyle name="好_卫生(按照总人口测算）—20080416_民生政策最低支出需求" xfId="785"/>
    <cellStyle name="好_卫生(按照总人口测算）—20080416_民生政策最低支出需求_财力性转移支付2010年预算参考数" xfId="786"/>
    <cellStyle name="好_卫生(按照总人口测算）—20080416_县市旗测算-新科目（含人口规模效应）" xfId="787"/>
    <cellStyle name="好_卫生(按照总人口测算）—20080416_县市旗测算-新科目（含人口规模效应）_财力性转移支付2010年预算参考数" xfId="788"/>
    <cellStyle name="千位分隔[0] 3" xfId="789"/>
    <cellStyle name="好_文体广播事业(按照总人口测算）—20080416_财力性转移支付2010年预算参考数" xfId="790"/>
    <cellStyle name="好_文体广播事业(按照总人口测算）—20080416_民生政策最低支出需求" xfId="791"/>
    <cellStyle name="好_文体广播事业(按照总人口测算）—20080416_民生政策最低支出需求_财力性转移支付2010年预算参考数" xfId="792"/>
    <cellStyle name="好_文体广播事业(按照总人口测算）—20080416_县市旗测算-新科目（含人口规模效应）_财力性转移支付2010年预算参考数" xfId="793"/>
    <cellStyle name="好_县区合并测算20080421" xfId="794"/>
    <cellStyle name="好_县区合并测算20080421_不含人员经费系数_财力性转移支付2010年预算参考数" xfId="795"/>
    <cellStyle name="好_县区合并测算20080421_民生政策最低支出需求" xfId="796"/>
    <cellStyle name="好_县区合并测算20080421_民生政策最低支出需求_财力性转移支付2010年预算参考数" xfId="797"/>
    <cellStyle name="好_县区合并测算20080421_县市旗测算-新科目（含人口规模效应）" xfId="798"/>
    <cellStyle name="好_县区合并测算20080423(按照各省比重）_不含人员经费系数_财力性转移支付2010年预算参考数" xfId="799"/>
    <cellStyle name="好_县区合并测算20080423(按照各省比重）_财力性转移支付2010年预算参考数" xfId="800"/>
    <cellStyle name="好_县区合并测算20080423(按照各省比重）_民生政策最低支出需求_财力性转移支付2010年预算参考数" xfId="801"/>
    <cellStyle name="好_县区合并测算20080423(按照各省比重）_县市旗测算-新科目（含人口规模效应）" xfId="802"/>
    <cellStyle name="好_县区合并测算20080423(按照各省比重）_县市旗测算-新科目（含人口规模效应）_财力性转移支付2010年预算参考数" xfId="803"/>
    <cellStyle name="好_县市旗测算20080508_民生政策最低支出需求" xfId="804"/>
    <cellStyle name="好_县市旗测算20080508_民生政策最低支出需求_财力性转移支付2010年预算参考数" xfId="805"/>
    <cellStyle name="好_县市旗测算-新科目（20080626）_不含人员经费系数" xfId="806"/>
    <cellStyle name="好_县市旗测算-新科目（20080626）_财力性转移支付2010年预算参考数" xfId="807"/>
    <cellStyle name="好_县市旗测算-新科目（20080626）_民生政策最低支出需求_财力性转移支付2010年预算参考数" xfId="808"/>
    <cellStyle name="好_县市旗测算-新科目（20080627）_不含人员经费系数" xfId="809"/>
    <cellStyle name="好_县市旗测算-新科目（20080627）_不含人员经费系数_财力性转移支付2010年预算参考数" xfId="810"/>
    <cellStyle name="好_重点民生支出需求测算表社保（农村低保）081112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行政(燃修费)_不含人员经费系数" xfId="815"/>
    <cellStyle name="好_行政(燃修费)_财力性转移支付2010年预算参考数" xfId="816"/>
    <cellStyle name="好_行政(燃修费)_民生政策最低支出需求" xfId="817"/>
    <cellStyle name="好_行政(燃修费)_民生政策最低支出需求_财力性转移支付2010年预算参考数" xfId="818"/>
    <cellStyle name="好_行政(燃修费)_县市旗测算-新科目（含人口规模效应）" xfId="819"/>
    <cellStyle name="好_行政(燃修费)_县市旗测算-新科目（含人口规模效应）_财力性转移支付2010年预算参考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县市旗测算-新科目（含人口规模效应）" xfId="823"/>
    <cellStyle name="好_行政（人员）_县市旗测算-新科目（含人口规模效应）_财力性转移支付2010年预算参考数" xfId="824"/>
    <cellStyle name="好_行政公检法测算" xfId="825"/>
    <cellStyle name="好_行政公检法测算_不含人员经费系数" xfId="826"/>
    <cellStyle name="好_行政公检法测算_财力性转移支付2010年预算参考数" xfId="827"/>
    <cellStyle name="好_行政公检法测算_民生政策最低支出需求" xfId="828"/>
    <cellStyle name="好_行政公检法测算_县市旗测算-新科目（含人口规模效应）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70" zoomScaleNormal="115" zoomScaleSheetLayoutView="70" workbookViewId="0" topLeftCell="A9">
      <selection activeCell="J6" sqref="J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179</v>
      </c>
      <c r="B1" s="16"/>
    </row>
    <row r="2" spans="1:5" s="12" customFormat="1" ht="34.5" customHeight="1">
      <c r="A2" s="17" t="s">
        <v>180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181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115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177</v>
      </c>
      <c r="C15" s="23"/>
      <c r="D15" s="24"/>
      <c r="E15" s="24"/>
    </row>
    <row r="16" spans="1:2" ht="27.75" customHeight="1">
      <c r="A16" s="29" t="s">
        <v>182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85" zoomScaleNormal="70" zoomScaleSheetLayoutView="85" workbookViewId="0" topLeftCell="A1">
      <selection activeCell="A1" sqref="A1"/>
    </sheetView>
  </sheetViews>
  <sheetFormatPr defaultColWidth="17" defaultRowHeight="11.25"/>
  <cols>
    <col min="1" max="1" width="17" style="2" customWidth="1"/>
    <col min="2" max="2" width="17.16015625" style="2" customWidth="1"/>
    <col min="3" max="3" width="18.1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185</v>
      </c>
      <c r="B4" s="6" t="s">
        <v>186</v>
      </c>
      <c r="C4" s="6" t="s">
        <v>187</v>
      </c>
      <c r="D4" s="6" t="s">
        <v>49</v>
      </c>
      <c r="E4" s="6" t="s">
        <v>188</v>
      </c>
      <c r="F4" s="6"/>
      <c r="G4" s="6"/>
      <c r="H4" s="6" t="s">
        <v>189</v>
      </c>
      <c r="I4" s="6"/>
      <c r="J4" s="6"/>
      <c r="K4" s="7" t="s">
        <v>190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191</v>
      </c>
      <c r="F5" s="7" t="s">
        <v>192</v>
      </c>
      <c r="G5" s="7" t="s">
        <v>193</v>
      </c>
      <c r="H5" s="7" t="s">
        <v>191</v>
      </c>
      <c r="I5" s="7" t="s">
        <v>192</v>
      </c>
      <c r="J5" s="7" t="s">
        <v>193</v>
      </c>
      <c r="K5" s="7"/>
      <c r="L5" s="6"/>
    </row>
    <row r="6" spans="1:12" ht="34.5" customHeight="1">
      <c r="A6" s="8" t="s">
        <v>194</v>
      </c>
      <c r="B6" s="8" t="s">
        <v>95</v>
      </c>
      <c r="C6" s="9" t="s">
        <v>63</v>
      </c>
      <c r="D6" s="10">
        <f>E6+H6</f>
        <v>242</v>
      </c>
      <c r="E6" s="10">
        <v>242</v>
      </c>
      <c r="F6" s="11"/>
      <c r="G6" s="11"/>
      <c r="H6" s="7"/>
      <c r="I6" s="11"/>
      <c r="J6" s="11"/>
      <c r="K6" s="11"/>
      <c r="L6" s="11"/>
    </row>
    <row r="7" spans="1:12" ht="34.5" customHeight="1">
      <c r="A7" s="8" t="s">
        <v>194</v>
      </c>
      <c r="B7" s="8" t="s">
        <v>195</v>
      </c>
      <c r="C7" s="9" t="s">
        <v>63</v>
      </c>
      <c r="D7" s="10">
        <f aca="true" t="shared" si="0" ref="D7:D41">E7+H7</f>
        <v>120</v>
      </c>
      <c r="E7" s="10">
        <v>120</v>
      </c>
      <c r="F7" s="11"/>
      <c r="G7" s="11"/>
      <c r="H7" s="7"/>
      <c r="I7" s="11"/>
      <c r="J7" s="11"/>
      <c r="K7" s="11"/>
      <c r="L7" s="11"/>
    </row>
    <row r="8" spans="1:12" ht="34.5" customHeight="1">
      <c r="A8" s="8" t="s">
        <v>194</v>
      </c>
      <c r="B8" s="8" t="s">
        <v>196</v>
      </c>
      <c r="C8" s="9" t="s">
        <v>63</v>
      </c>
      <c r="D8" s="10">
        <f t="shared" si="0"/>
        <v>1350</v>
      </c>
      <c r="E8" s="10">
        <v>1350</v>
      </c>
      <c r="F8" s="11"/>
      <c r="G8" s="11"/>
      <c r="H8" s="7"/>
      <c r="I8" s="11"/>
      <c r="J8" s="11"/>
      <c r="K8" s="11"/>
      <c r="L8" s="11"/>
    </row>
    <row r="9" spans="1:12" ht="34.5" customHeight="1">
      <c r="A9" s="8" t="s">
        <v>194</v>
      </c>
      <c r="B9" s="8" t="s">
        <v>89</v>
      </c>
      <c r="C9" s="9" t="s">
        <v>63</v>
      </c>
      <c r="D9" s="10">
        <f t="shared" si="0"/>
        <v>365</v>
      </c>
      <c r="E9" s="10">
        <v>365</v>
      </c>
      <c r="F9" s="11"/>
      <c r="G9" s="11"/>
      <c r="H9" s="7"/>
      <c r="I9" s="11"/>
      <c r="J9" s="11"/>
      <c r="K9" s="11"/>
      <c r="L9" s="11"/>
    </row>
    <row r="10" spans="1:12" ht="34.5" customHeight="1">
      <c r="A10" s="8" t="s">
        <v>194</v>
      </c>
      <c r="B10" s="8" t="s">
        <v>197</v>
      </c>
      <c r="C10" s="9" t="s">
        <v>63</v>
      </c>
      <c r="D10" s="10">
        <f t="shared" si="0"/>
        <v>9</v>
      </c>
      <c r="E10" s="10">
        <v>9</v>
      </c>
      <c r="F10" s="11"/>
      <c r="G10" s="11"/>
      <c r="H10" s="7"/>
      <c r="I10" s="11"/>
      <c r="J10" s="11"/>
      <c r="K10" s="11"/>
      <c r="L10" s="11"/>
    </row>
    <row r="11" spans="1:12" ht="34.5" customHeight="1">
      <c r="A11" s="8" t="s">
        <v>194</v>
      </c>
      <c r="B11" s="8" t="s">
        <v>198</v>
      </c>
      <c r="C11" s="9" t="s">
        <v>63</v>
      </c>
      <c r="D11" s="10">
        <f t="shared" si="0"/>
        <v>367.5</v>
      </c>
      <c r="E11" s="10">
        <v>367.5</v>
      </c>
      <c r="F11" s="11"/>
      <c r="G11" s="11"/>
      <c r="H11" s="7"/>
      <c r="I11" s="11"/>
      <c r="J11" s="11"/>
      <c r="K11" s="11"/>
      <c r="L11" s="11"/>
    </row>
    <row r="12" spans="1:12" ht="34.5" customHeight="1">
      <c r="A12" s="8" t="s">
        <v>194</v>
      </c>
      <c r="B12" s="8" t="s">
        <v>199</v>
      </c>
      <c r="C12" s="9" t="s">
        <v>63</v>
      </c>
      <c r="D12" s="10">
        <f t="shared" si="0"/>
        <v>1450</v>
      </c>
      <c r="E12" s="10">
        <v>1450</v>
      </c>
      <c r="F12" s="11"/>
      <c r="G12" s="11"/>
      <c r="H12" s="7"/>
      <c r="I12" s="11"/>
      <c r="J12" s="11"/>
      <c r="K12" s="11"/>
      <c r="L12" s="11"/>
    </row>
    <row r="13" spans="1:12" ht="34.5" customHeight="1">
      <c r="A13" s="8" t="s">
        <v>194</v>
      </c>
      <c r="B13" s="8" t="s">
        <v>200</v>
      </c>
      <c r="C13" s="9" t="s">
        <v>63</v>
      </c>
      <c r="D13" s="10">
        <f t="shared" si="0"/>
        <v>45</v>
      </c>
      <c r="E13" s="10">
        <v>45</v>
      </c>
      <c r="F13" s="11"/>
      <c r="G13" s="11"/>
      <c r="H13" s="7"/>
      <c r="I13" s="11"/>
      <c r="J13" s="11"/>
      <c r="K13" s="11"/>
      <c r="L13" s="11"/>
    </row>
    <row r="14" spans="1:12" ht="34.5" customHeight="1">
      <c r="A14" s="8" t="s">
        <v>194</v>
      </c>
      <c r="B14" s="8" t="s">
        <v>201</v>
      </c>
      <c r="C14" s="9" t="s">
        <v>63</v>
      </c>
      <c r="D14" s="10">
        <f t="shared" si="0"/>
        <v>60</v>
      </c>
      <c r="E14" s="10">
        <v>60</v>
      </c>
      <c r="F14" s="11"/>
      <c r="G14" s="11"/>
      <c r="H14" s="7"/>
      <c r="I14" s="11"/>
      <c r="J14" s="11"/>
      <c r="K14" s="11"/>
      <c r="L14" s="11"/>
    </row>
    <row r="15" spans="1:12" ht="34.5" customHeight="1">
      <c r="A15" s="8" t="s">
        <v>194</v>
      </c>
      <c r="B15" s="8" t="s">
        <v>202</v>
      </c>
      <c r="C15" s="9" t="s">
        <v>63</v>
      </c>
      <c r="D15" s="10">
        <f t="shared" si="0"/>
        <v>20</v>
      </c>
      <c r="E15" s="10">
        <v>20</v>
      </c>
      <c r="F15" s="11"/>
      <c r="G15" s="11"/>
      <c r="H15" s="7"/>
      <c r="I15" s="11"/>
      <c r="J15" s="11"/>
      <c r="K15" s="11"/>
      <c r="L15" s="11"/>
    </row>
    <row r="16" spans="1:12" ht="34.5" customHeight="1">
      <c r="A16" s="8" t="s">
        <v>194</v>
      </c>
      <c r="B16" s="8" t="s">
        <v>203</v>
      </c>
      <c r="C16" s="9" t="s">
        <v>63</v>
      </c>
      <c r="D16" s="10">
        <f t="shared" si="0"/>
        <v>895</v>
      </c>
      <c r="E16" s="10">
        <v>895</v>
      </c>
      <c r="F16" s="11"/>
      <c r="G16" s="11"/>
      <c r="H16" s="7"/>
      <c r="I16" s="11"/>
      <c r="J16" s="11"/>
      <c r="K16" s="11"/>
      <c r="L16" s="11"/>
    </row>
    <row r="17" spans="1:12" ht="34.5" customHeight="1">
      <c r="A17" s="8" t="s">
        <v>194</v>
      </c>
      <c r="B17" s="8" t="s">
        <v>204</v>
      </c>
      <c r="C17" s="9" t="s">
        <v>63</v>
      </c>
      <c r="D17" s="10">
        <f t="shared" si="0"/>
        <v>187</v>
      </c>
      <c r="E17" s="10">
        <v>187</v>
      </c>
      <c r="F17" s="11"/>
      <c r="G17" s="11"/>
      <c r="H17" s="7"/>
      <c r="I17" s="11"/>
      <c r="J17" s="11"/>
      <c r="K17" s="11"/>
      <c r="L17" s="11"/>
    </row>
    <row r="18" spans="1:12" ht="34.5" customHeight="1">
      <c r="A18" s="8" t="s">
        <v>194</v>
      </c>
      <c r="B18" s="8" t="s">
        <v>205</v>
      </c>
      <c r="C18" s="9" t="s">
        <v>63</v>
      </c>
      <c r="D18" s="10">
        <f t="shared" si="0"/>
        <v>10</v>
      </c>
      <c r="E18" s="10">
        <v>10</v>
      </c>
      <c r="F18" s="11"/>
      <c r="G18" s="11"/>
      <c r="H18" s="7"/>
      <c r="I18" s="11"/>
      <c r="J18" s="11"/>
      <c r="K18" s="11"/>
      <c r="L18" s="11"/>
    </row>
    <row r="19" spans="1:12" ht="34.5" customHeight="1">
      <c r="A19" s="8" t="s">
        <v>194</v>
      </c>
      <c r="B19" s="8" t="s">
        <v>206</v>
      </c>
      <c r="C19" s="9" t="s">
        <v>63</v>
      </c>
      <c r="D19" s="10">
        <f t="shared" si="0"/>
        <v>100</v>
      </c>
      <c r="E19" s="10">
        <v>100</v>
      </c>
      <c r="F19" s="11"/>
      <c r="G19" s="11"/>
      <c r="H19" s="7"/>
      <c r="I19" s="11"/>
      <c r="J19" s="11"/>
      <c r="K19" s="11"/>
      <c r="L19" s="11"/>
    </row>
    <row r="20" spans="1:12" ht="34.5" customHeight="1">
      <c r="A20" s="8" t="s">
        <v>194</v>
      </c>
      <c r="B20" s="8" t="s">
        <v>207</v>
      </c>
      <c r="C20" s="9" t="s">
        <v>63</v>
      </c>
      <c r="D20" s="10">
        <f t="shared" si="0"/>
        <v>22.9</v>
      </c>
      <c r="E20" s="10">
        <v>22.9</v>
      </c>
      <c r="F20" s="11"/>
      <c r="G20" s="11"/>
      <c r="H20" s="7"/>
      <c r="I20" s="11"/>
      <c r="J20" s="11"/>
      <c r="K20" s="11"/>
      <c r="L20" s="11"/>
    </row>
    <row r="21" spans="1:12" ht="34.5" customHeight="1">
      <c r="A21" s="8" t="s">
        <v>194</v>
      </c>
      <c r="B21" s="8" t="s">
        <v>208</v>
      </c>
      <c r="C21" s="9" t="s">
        <v>63</v>
      </c>
      <c r="D21" s="10">
        <f t="shared" si="0"/>
        <v>90</v>
      </c>
      <c r="E21" s="10">
        <v>90</v>
      </c>
      <c r="F21" s="11"/>
      <c r="G21" s="11"/>
      <c r="H21" s="7"/>
      <c r="I21" s="11"/>
      <c r="J21" s="11"/>
      <c r="K21" s="11"/>
      <c r="L21" s="11"/>
    </row>
    <row r="22" spans="1:12" ht="34.5" customHeight="1">
      <c r="A22" s="8" t="s">
        <v>194</v>
      </c>
      <c r="B22" s="8" t="s">
        <v>209</v>
      </c>
      <c r="C22" s="9" t="s">
        <v>63</v>
      </c>
      <c r="D22" s="10">
        <f t="shared" si="0"/>
        <v>20</v>
      </c>
      <c r="E22" s="10">
        <v>20</v>
      </c>
      <c r="F22" s="11"/>
      <c r="G22" s="11"/>
      <c r="H22" s="7"/>
      <c r="I22" s="11"/>
      <c r="J22" s="11"/>
      <c r="K22" s="11"/>
      <c r="L22" s="11"/>
    </row>
    <row r="23" spans="1:12" ht="34.5" customHeight="1">
      <c r="A23" s="8" t="s">
        <v>194</v>
      </c>
      <c r="B23" s="8" t="s">
        <v>210</v>
      </c>
      <c r="C23" s="9" t="s">
        <v>63</v>
      </c>
      <c r="D23" s="10">
        <f t="shared" si="0"/>
        <v>700</v>
      </c>
      <c r="E23" s="10">
        <v>700</v>
      </c>
      <c r="F23" s="11"/>
      <c r="G23" s="11"/>
      <c r="H23" s="7"/>
      <c r="I23" s="11"/>
      <c r="J23" s="11"/>
      <c r="K23" s="11"/>
      <c r="L23" s="11"/>
    </row>
    <row r="24" spans="1:12" ht="34.5" customHeight="1">
      <c r="A24" s="8" t="s">
        <v>194</v>
      </c>
      <c r="B24" s="8" t="s">
        <v>211</v>
      </c>
      <c r="C24" s="9" t="s">
        <v>63</v>
      </c>
      <c r="D24" s="10">
        <f t="shared" si="0"/>
        <v>28</v>
      </c>
      <c r="E24" s="10">
        <v>28</v>
      </c>
      <c r="F24" s="11"/>
      <c r="G24" s="11"/>
      <c r="H24" s="7"/>
      <c r="I24" s="11"/>
      <c r="J24" s="11"/>
      <c r="K24" s="11"/>
      <c r="L24" s="11"/>
    </row>
    <row r="25" spans="1:12" ht="34.5" customHeight="1">
      <c r="A25" s="8" t="s">
        <v>194</v>
      </c>
      <c r="B25" s="8" t="s">
        <v>212</v>
      </c>
      <c r="C25" s="9" t="s">
        <v>63</v>
      </c>
      <c r="D25" s="10">
        <f t="shared" si="0"/>
        <v>355.1</v>
      </c>
      <c r="E25" s="10">
        <v>355.1</v>
      </c>
      <c r="F25" s="11"/>
      <c r="G25" s="11"/>
      <c r="H25" s="7"/>
      <c r="I25" s="11"/>
      <c r="J25" s="11"/>
      <c r="K25" s="11"/>
      <c r="L25" s="11"/>
    </row>
    <row r="26" spans="1:12" ht="34.5" customHeight="1">
      <c r="A26" s="8" t="s">
        <v>194</v>
      </c>
      <c r="B26" s="8" t="s">
        <v>213</v>
      </c>
      <c r="C26" s="9" t="s">
        <v>63</v>
      </c>
      <c r="D26" s="10">
        <f t="shared" si="0"/>
        <v>2</v>
      </c>
      <c r="E26" s="10">
        <v>2</v>
      </c>
      <c r="F26" s="11"/>
      <c r="G26" s="11"/>
      <c r="H26" s="7"/>
      <c r="I26" s="11"/>
      <c r="J26" s="11"/>
      <c r="K26" s="11"/>
      <c r="L26" s="11"/>
    </row>
    <row r="27" spans="1:12" ht="34.5" customHeight="1">
      <c r="A27" s="8" t="s">
        <v>194</v>
      </c>
      <c r="B27" s="8" t="s">
        <v>214</v>
      </c>
      <c r="C27" s="9" t="s">
        <v>63</v>
      </c>
      <c r="D27" s="10">
        <f t="shared" si="0"/>
        <v>4</v>
      </c>
      <c r="E27" s="10">
        <v>4</v>
      </c>
      <c r="F27" s="11"/>
      <c r="G27" s="11"/>
      <c r="H27" s="7"/>
      <c r="I27" s="11"/>
      <c r="J27" s="11"/>
      <c r="K27" s="11"/>
      <c r="L27" s="11"/>
    </row>
    <row r="28" spans="1:12" ht="34.5" customHeight="1">
      <c r="A28" s="8" t="s">
        <v>194</v>
      </c>
      <c r="B28" s="8" t="s">
        <v>215</v>
      </c>
      <c r="C28" s="9" t="s">
        <v>63</v>
      </c>
      <c r="D28" s="10">
        <f t="shared" si="0"/>
        <v>639.2</v>
      </c>
      <c r="E28" s="10">
        <v>639.2</v>
      </c>
      <c r="F28" s="11"/>
      <c r="G28" s="11"/>
      <c r="H28" s="7"/>
      <c r="I28" s="11"/>
      <c r="J28" s="11"/>
      <c r="K28" s="11"/>
      <c r="L28" s="11"/>
    </row>
    <row r="29" spans="1:12" ht="34.5" customHeight="1">
      <c r="A29" s="8" t="s">
        <v>194</v>
      </c>
      <c r="B29" s="8" t="s">
        <v>216</v>
      </c>
      <c r="C29" s="9" t="s">
        <v>63</v>
      </c>
      <c r="D29" s="10">
        <f t="shared" si="0"/>
        <v>93.6</v>
      </c>
      <c r="E29" s="10">
        <v>93.6</v>
      </c>
      <c r="F29" s="11"/>
      <c r="G29" s="11"/>
      <c r="H29" s="7"/>
      <c r="I29" s="11"/>
      <c r="J29" s="11"/>
      <c r="K29" s="11"/>
      <c r="L29" s="11"/>
    </row>
    <row r="30" spans="1:12" ht="34.5" customHeight="1">
      <c r="A30" s="8" t="s">
        <v>194</v>
      </c>
      <c r="B30" s="8" t="s">
        <v>217</v>
      </c>
      <c r="C30" s="9" t="s">
        <v>63</v>
      </c>
      <c r="D30" s="10">
        <f t="shared" si="0"/>
        <v>90</v>
      </c>
      <c r="E30" s="10">
        <v>90</v>
      </c>
      <c r="F30" s="11"/>
      <c r="G30" s="11"/>
      <c r="H30" s="7"/>
      <c r="I30" s="11"/>
      <c r="J30" s="11"/>
      <c r="K30" s="11"/>
      <c r="L30" s="11"/>
    </row>
    <row r="31" spans="1:12" ht="34.5" customHeight="1">
      <c r="A31" s="8" t="s">
        <v>218</v>
      </c>
      <c r="B31" s="8" t="s">
        <v>219</v>
      </c>
      <c r="C31" s="9" t="s">
        <v>63</v>
      </c>
      <c r="D31" s="10">
        <f t="shared" si="0"/>
        <v>33.6</v>
      </c>
      <c r="E31" s="10">
        <v>33.6</v>
      </c>
      <c r="F31" s="11"/>
      <c r="G31" s="11"/>
      <c r="H31" s="7"/>
      <c r="I31" s="11"/>
      <c r="J31" s="11"/>
      <c r="K31" s="11"/>
      <c r="L31" s="11"/>
    </row>
    <row r="32" spans="1:12" ht="34.5" customHeight="1">
      <c r="A32" s="8" t="s">
        <v>194</v>
      </c>
      <c r="B32" s="8" t="s">
        <v>220</v>
      </c>
      <c r="C32" s="9" t="s">
        <v>63</v>
      </c>
      <c r="D32" s="10">
        <f t="shared" si="0"/>
        <v>150</v>
      </c>
      <c r="E32" s="10">
        <v>150</v>
      </c>
      <c r="F32" s="11"/>
      <c r="G32" s="11"/>
      <c r="H32" s="7"/>
      <c r="I32" s="11"/>
      <c r="J32" s="11"/>
      <c r="K32" s="11"/>
      <c r="L32" s="11"/>
    </row>
    <row r="33" spans="1:12" ht="34.5" customHeight="1">
      <c r="A33" s="8" t="s">
        <v>194</v>
      </c>
      <c r="B33" s="8" t="s">
        <v>221</v>
      </c>
      <c r="C33" s="9" t="s">
        <v>63</v>
      </c>
      <c r="D33" s="10">
        <f t="shared" si="0"/>
        <v>34.8</v>
      </c>
      <c r="E33" s="10">
        <v>34.8</v>
      </c>
      <c r="F33" s="11"/>
      <c r="G33" s="11"/>
      <c r="H33" s="7"/>
      <c r="I33" s="11"/>
      <c r="J33" s="11"/>
      <c r="K33" s="11"/>
      <c r="L33" s="11"/>
    </row>
    <row r="34" spans="1:12" ht="34.5" customHeight="1">
      <c r="A34" s="8" t="s">
        <v>194</v>
      </c>
      <c r="B34" s="8" t="s">
        <v>222</v>
      </c>
      <c r="C34" s="9" t="s">
        <v>63</v>
      </c>
      <c r="D34" s="10">
        <f t="shared" si="0"/>
        <v>142</v>
      </c>
      <c r="E34" s="10">
        <v>142</v>
      </c>
      <c r="F34" s="11"/>
      <c r="G34" s="11"/>
      <c r="H34" s="7"/>
      <c r="I34" s="11"/>
      <c r="J34" s="11"/>
      <c r="K34" s="11"/>
      <c r="L34" s="11"/>
    </row>
    <row r="35" spans="1:12" ht="34.5" customHeight="1">
      <c r="A35" s="8" t="s">
        <v>194</v>
      </c>
      <c r="B35" s="8" t="s">
        <v>223</v>
      </c>
      <c r="C35" s="9" t="s">
        <v>63</v>
      </c>
      <c r="D35" s="10">
        <f t="shared" si="0"/>
        <v>677.4</v>
      </c>
      <c r="E35" s="10">
        <v>677.4</v>
      </c>
      <c r="F35" s="11"/>
      <c r="G35" s="11"/>
      <c r="H35" s="7"/>
      <c r="I35" s="11"/>
      <c r="J35" s="11"/>
      <c r="K35" s="11"/>
      <c r="L35" s="11"/>
    </row>
    <row r="36" spans="1:12" ht="34.5" customHeight="1">
      <c r="A36" s="8" t="s">
        <v>194</v>
      </c>
      <c r="B36" s="8" t="s">
        <v>224</v>
      </c>
      <c r="C36" s="9" t="s">
        <v>63</v>
      </c>
      <c r="D36" s="10">
        <f t="shared" si="0"/>
        <v>0.5</v>
      </c>
      <c r="E36" s="10">
        <v>0.5</v>
      </c>
      <c r="F36" s="11"/>
      <c r="G36" s="11"/>
      <c r="H36" s="7"/>
      <c r="I36" s="11"/>
      <c r="J36" s="11"/>
      <c r="K36" s="11"/>
      <c r="L36" s="11"/>
    </row>
    <row r="37" spans="1:12" ht="34.5" customHeight="1">
      <c r="A37" s="8" t="s">
        <v>194</v>
      </c>
      <c r="B37" s="8" t="s">
        <v>225</v>
      </c>
      <c r="C37" s="9" t="s">
        <v>63</v>
      </c>
      <c r="D37" s="10">
        <f t="shared" si="0"/>
        <v>30</v>
      </c>
      <c r="E37" s="10">
        <v>30</v>
      </c>
      <c r="F37" s="11"/>
      <c r="G37" s="11"/>
      <c r="H37" s="7"/>
      <c r="I37" s="11"/>
      <c r="J37" s="11"/>
      <c r="K37" s="11"/>
      <c r="L37" s="11"/>
    </row>
    <row r="38" spans="1:12" ht="34.5" customHeight="1">
      <c r="A38" s="8" t="s">
        <v>194</v>
      </c>
      <c r="B38" s="8" t="s">
        <v>226</v>
      </c>
      <c r="C38" s="9" t="s">
        <v>63</v>
      </c>
      <c r="D38" s="10">
        <f t="shared" si="0"/>
        <v>33.6</v>
      </c>
      <c r="E38" s="10">
        <v>33.6</v>
      </c>
      <c r="F38" s="11"/>
      <c r="G38" s="11"/>
      <c r="H38" s="7"/>
      <c r="I38" s="11"/>
      <c r="J38" s="11"/>
      <c r="K38" s="11"/>
      <c r="L38" s="11"/>
    </row>
    <row r="39" spans="1:12" ht="34.5" customHeight="1">
      <c r="A39" s="8" t="s">
        <v>194</v>
      </c>
      <c r="B39" s="8" t="s">
        <v>227</v>
      </c>
      <c r="C39" s="9" t="s">
        <v>63</v>
      </c>
      <c r="D39" s="10">
        <f t="shared" si="0"/>
        <v>21</v>
      </c>
      <c r="E39" s="10">
        <v>21</v>
      </c>
      <c r="F39" s="11"/>
      <c r="G39" s="11"/>
      <c r="H39" s="7"/>
      <c r="I39" s="11"/>
      <c r="J39" s="11"/>
      <c r="K39" s="11"/>
      <c r="L39" s="11"/>
    </row>
    <row r="40" spans="1:12" ht="34.5" customHeight="1">
      <c r="A40" s="8" t="s">
        <v>194</v>
      </c>
      <c r="B40" s="8" t="s">
        <v>228</v>
      </c>
      <c r="C40" s="9" t="s">
        <v>63</v>
      </c>
      <c r="D40" s="10">
        <f t="shared" si="0"/>
        <v>535</v>
      </c>
      <c r="E40" s="10">
        <v>535</v>
      </c>
      <c r="F40" s="11"/>
      <c r="G40" s="11"/>
      <c r="H40" s="7"/>
      <c r="I40" s="11"/>
      <c r="J40" s="11"/>
      <c r="K40" s="11"/>
      <c r="L40" s="11"/>
    </row>
    <row r="41" spans="1:12" ht="34.5" customHeight="1">
      <c r="A41" s="8" t="s">
        <v>194</v>
      </c>
      <c r="B41" s="8" t="s">
        <v>229</v>
      </c>
      <c r="C41" s="9" t="s">
        <v>63</v>
      </c>
      <c r="D41" s="10">
        <f t="shared" si="0"/>
        <v>3</v>
      </c>
      <c r="E41" s="10">
        <v>3</v>
      </c>
      <c r="F41" s="11"/>
      <c r="G41" s="11"/>
      <c r="H41" s="7"/>
      <c r="I41" s="11"/>
      <c r="J41" s="11"/>
      <c r="K41" s="11"/>
      <c r="L41" s="11"/>
    </row>
    <row r="42" spans="1:12" ht="34.5" customHeight="1">
      <c r="A42" s="6" t="s">
        <v>49</v>
      </c>
      <c r="B42" s="6"/>
      <c r="C42" s="11"/>
      <c r="D42" s="10">
        <f>E42</f>
        <v>8926.2</v>
      </c>
      <c r="E42" s="10">
        <f>SUM(E6:E41)</f>
        <v>8926.2</v>
      </c>
      <c r="F42" s="11"/>
      <c r="G42" s="11"/>
      <c r="H42" s="11"/>
      <c r="I42" s="11"/>
      <c r="J42" s="11"/>
      <c r="K42" s="11"/>
      <c r="L42" s="11"/>
    </row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9">
      <selection activeCell="D29" sqref="D29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3" t="s">
        <v>7</v>
      </c>
      <c r="B6" s="24">
        <v>9374.7</v>
      </c>
      <c r="C6" s="52" t="s">
        <v>8</v>
      </c>
      <c r="D6" s="2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3" t="s">
        <v>9</v>
      </c>
      <c r="B7" s="24"/>
      <c r="C7" s="52" t="s">
        <v>10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3" t="s">
        <v>11</v>
      </c>
      <c r="B8" s="24"/>
      <c r="C8" s="52" t="s">
        <v>12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4" t="s">
        <v>13</v>
      </c>
      <c r="B9" s="24"/>
      <c r="C9" s="52" t="s">
        <v>14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5" t="s">
        <v>15</v>
      </c>
      <c r="B10" s="24"/>
      <c r="C10" s="52" t="s">
        <v>16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5" t="s">
        <v>17</v>
      </c>
      <c r="B11" s="24"/>
      <c r="C11" s="53" t="s">
        <v>18</v>
      </c>
      <c r="D11" s="24">
        <v>9260.4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3" t="s">
        <v>19</v>
      </c>
      <c r="B12" s="24"/>
      <c r="C12" s="52" t="s">
        <v>20</v>
      </c>
      <c r="D12" s="24">
        <v>114.28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3" t="s">
        <v>21</v>
      </c>
      <c r="B13" s="54"/>
      <c r="C13" s="52" t="s">
        <v>22</v>
      </c>
      <c r="D13" s="2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3" t="s">
        <v>23</v>
      </c>
      <c r="B14" s="54"/>
      <c r="C14" s="52" t="s">
        <v>24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3"/>
      <c r="B15" s="54"/>
      <c r="C15" s="52" t="s">
        <v>25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3"/>
      <c r="B16" s="54"/>
      <c r="C16" s="52" t="s">
        <v>26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3"/>
      <c r="B17" s="54"/>
      <c r="C17" s="52" t="s">
        <v>27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3"/>
      <c r="B18" s="24"/>
      <c r="C18" s="52" t="s">
        <v>28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3"/>
      <c r="B19" s="24"/>
      <c r="C19" s="52" t="s">
        <v>29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3"/>
      <c r="B20" s="24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8"/>
      <c r="B21" s="24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8"/>
      <c r="B22" s="24"/>
      <c r="C22" s="57" t="s">
        <v>32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8"/>
      <c r="B23" s="24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8"/>
      <c r="B24" s="24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8"/>
      <c r="B25" s="24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8"/>
      <c r="B26" s="24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8"/>
      <c r="B27" s="24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" customHeight="1">
      <c r="A28" s="41" t="s">
        <v>38</v>
      </c>
      <c r="B28" s="24">
        <f>B6</f>
        <v>9374.7</v>
      </c>
      <c r="C28" s="41" t="s">
        <v>39</v>
      </c>
      <c r="D28" s="58">
        <f>D11+D12</f>
        <v>9374.68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103" t="s">
        <v>40</v>
      </c>
      <c r="B29" s="24">
        <v>0</v>
      </c>
      <c r="C29" s="52" t="s">
        <v>41</v>
      </c>
      <c r="D29" s="2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1" t="s">
        <v>42</v>
      </c>
      <c r="B30" s="24">
        <f>B28+B29</f>
        <v>9374.7</v>
      </c>
      <c r="C30" s="41" t="s">
        <v>43</v>
      </c>
      <c r="D30" s="24">
        <f>D28+D29</f>
        <v>9374.68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</row>
    <row r="31" spans="1:249" ht="27" customHeight="1">
      <c r="A31" s="29" t="s">
        <v>44</v>
      </c>
      <c r="B31" s="62"/>
      <c r="C31" s="63"/>
      <c r="D31" s="6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.75" customHeight="1">
      <c r="A32" s="65"/>
      <c r="B32" s="66"/>
      <c r="C32" s="65"/>
      <c r="D32" s="6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7"/>
      <c r="B33" s="68"/>
      <c r="C33" s="68"/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view="pageBreakPreview" zoomScaleNormal="115" zoomScaleSheetLayoutView="100" workbookViewId="0" topLeftCell="A1">
      <selection activeCell="C7" sqref="C7"/>
    </sheetView>
  </sheetViews>
  <sheetFormatPr defaultColWidth="9.16015625" defaultRowHeight="27.75" customHeight="1"/>
  <cols>
    <col min="1" max="1" width="10.33203125" style="86" customWidth="1"/>
    <col min="2" max="2" width="15.5" style="86" customWidth="1"/>
    <col min="3" max="3" width="8.83203125" style="86" customWidth="1"/>
    <col min="4" max="4" width="12.33203125" style="86" customWidth="1"/>
    <col min="5" max="5" width="12.16015625" style="86" customWidth="1"/>
    <col min="6" max="11" width="8.83203125" style="86" customWidth="1"/>
    <col min="12" max="13" width="8.83203125" style="65" customWidth="1"/>
    <col min="14" max="19" width="8.83203125" style="86" customWidth="1"/>
    <col min="20" max="251" width="9" style="65" customWidth="1"/>
    <col min="252" max="252" width="9.16015625" style="83" customWidth="1"/>
    <col min="253" max="16384" width="9.16015625" style="83" customWidth="1"/>
  </cols>
  <sheetData>
    <row r="1" spans="1:19" s="71" customFormat="1" ht="27" customHeight="1">
      <c r="A1" s="16" t="s">
        <v>45</v>
      </c>
      <c r="B1" s="16"/>
      <c r="C1" s="16"/>
      <c r="D1" s="16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3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2" customFormat="1" ht="29.25" customHeight="1">
      <c r="A5" s="90" t="s">
        <v>47</v>
      </c>
      <c r="B5" s="90" t="s">
        <v>48</v>
      </c>
      <c r="C5" s="91" t="s">
        <v>49</v>
      </c>
      <c r="D5" s="92" t="s">
        <v>50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40</v>
      </c>
      <c r="O5" s="90"/>
      <c r="P5" s="90"/>
      <c r="Q5" s="90"/>
      <c r="R5" s="90"/>
      <c r="S5" s="90"/>
    </row>
    <row r="6" spans="1:19" s="82" customFormat="1" ht="29.25" customHeight="1">
      <c r="A6" s="90"/>
      <c r="B6" s="90"/>
      <c r="C6" s="93"/>
      <c r="D6" s="90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1" t="s">
        <v>51</v>
      </c>
      <c r="O6" s="90" t="s">
        <v>52</v>
      </c>
      <c r="P6" s="90" t="s">
        <v>53</v>
      </c>
      <c r="Q6" s="90" t="s">
        <v>61</v>
      </c>
      <c r="R6" s="101" t="s">
        <v>55</v>
      </c>
      <c r="S6" s="102" t="s">
        <v>62</v>
      </c>
    </row>
    <row r="7" spans="1:251" s="83" customFormat="1" ht="33.75" customHeight="1">
      <c r="A7" s="95">
        <v>381101</v>
      </c>
      <c r="B7" s="95" t="s">
        <v>63</v>
      </c>
      <c r="C7" s="95">
        <f>D7+N7</f>
        <v>8674.9</v>
      </c>
      <c r="D7" s="95">
        <f>E7+F7+G7+H7+I7+J7+K7+L7+M7</f>
        <v>8674.9</v>
      </c>
      <c r="E7" s="95">
        <v>8674.9</v>
      </c>
      <c r="F7" s="95"/>
      <c r="G7" s="95"/>
      <c r="H7" s="95"/>
      <c r="I7" s="95"/>
      <c r="J7" s="95"/>
      <c r="K7" s="95"/>
      <c r="L7" s="95"/>
      <c r="M7" s="95"/>
      <c r="N7" s="95">
        <f>O7+P7+Q7+R7+S7</f>
        <v>0</v>
      </c>
      <c r="O7" s="97"/>
      <c r="P7" s="97"/>
      <c r="Q7" s="97"/>
      <c r="R7" s="97"/>
      <c r="S7" s="97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6" s="84" customFormat="1" ht="33.75" customHeight="1">
      <c r="A8" s="95">
        <v>381201</v>
      </c>
      <c r="B8" s="95" t="s">
        <v>63</v>
      </c>
      <c r="C8" s="95">
        <f>D8+N8</f>
        <v>699.8</v>
      </c>
      <c r="D8" s="95">
        <f>E8+F8+G8+H8+I8+J8+K8+L8+M8</f>
        <v>699.8</v>
      </c>
      <c r="E8" s="96">
        <v>699.8</v>
      </c>
      <c r="F8" s="97"/>
      <c r="G8" s="97"/>
      <c r="H8" s="97"/>
      <c r="I8" s="97"/>
      <c r="J8" s="97"/>
      <c r="K8" s="97"/>
      <c r="L8" s="97"/>
      <c r="M8" s="97"/>
      <c r="N8" s="95">
        <f>O8+P8+Q8+R8+S8</f>
        <v>0</v>
      </c>
      <c r="O8" s="97"/>
      <c r="P8" s="97"/>
      <c r="Q8" s="97"/>
      <c r="R8" s="97"/>
      <c r="S8" s="97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s="85" customFormat="1" ht="33.75" customHeight="1">
      <c r="A9" s="98" t="s">
        <v>49</v>
      </c>
      <c r="B9" s="99"/>
      <c r="C9" s="95">
        <f>C7+C8</f>
        <v>9374.699999999999</v>
      </c>
      <c r="D9" s="95">
        <f>D7+D8</f>
        <v>9374.699999999999</v>
      </c>
      <c r="E9" s="95">
        <f>E7+E8</f>
        <v>9374.699999999999</v>
      </c>
      <c r="F9" s="97"/>
      <c r="G9" s="97"/>
      <c r="H9" s="97"/>
      <c r="I9" s="97"/>
      <c r="J9" s="97"/>
      <c r="K9" s="97"/>
      <c r="L9" s="97"/>
      <c r="M9" s="97"/>
      <c r="N9" s="97">
        <f>N7+N8</f>
        <v>0</v>
      </c>
      <c r="O9" s="97"/>
      <c r="P9" s="100"/>
      <c r="Q9" s="100"/>
      <c r="R9" s="100"/>
      <c r="S9" s="100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3"/>
      <c r="IS9" s="83"/>
      <c r="IT9" s="83"/>
      <c r="IU9" s="83"/>
      <c r="IV9" s="83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view="pageBreakPreview" zoomScale="85" zoomScaleNormal="115" zoomScaleSheetLayoutView="85" workbookViewId="0" topLeftCell="A1">
      <selection activeCell="B7" sqref="B7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248" width="10.66015625" style="15" customWidth="1"/>
    <col min="249" max="250" width="9.16015625" style="39" customWidth="1"/>
    <col min="251" max="16384" width="9.16015625" style="39" customWidth="1"/>
  </cols>
  <sheetData>
    <row r="1" spans="1:7" s="71" customFormat="1" ht="27" customHeight="1">
      <c r="A1" s="16" t="s">
        <v>64</v>
      </c>
      <c r="B1" s="16"/>
      <c r="C1" s="74"/>
      <c r="D1" s="74"/>
      <c r="E1" s="74"/>
      <c r="F1" s="74"/>
      <c r="G1" s="74"/>
    </row>
    <row r="2" spans="1:12" s="12" customFormat="1" ht="48.75" customHeight="1">
      <c r="A2" s="17" t="s">
        <v>65</v>
      </c>
      <c r="B2" s="17"/>
      <c r="C2" s="17"/>
      <c r="D2" s="17"/>
      <c r="E2" s="17"/>
      <c r="F2" s="17"/>
      <c r="G2" s="17"/>
      <c r="H2" s="75"/>
      <c r="I2" s="81"/>
      <c r="J2" s="17"/>
      <c r="K2" s="81"/>
      <c r="L2" s="81"/>
    </row>
    <row r="3" spans="1:8" s="13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0" customFormat="1" ht="29.25" customHeight="1">
      <c r="A4" s="18" t="s">
        <v>66</v>
      </c>
      <c r="B4" s="18" t="s">
        <v>67</v>
      </c>
      <c r="C4" s="77" t="s">
        <v>68</v>
      </c>
      <c r="D4" s="78" t="s">
        <v>69</v>
      </c>
      <c r="E4" s="78" t="s">
        <v>70</v>
      </c>
      <c r="F4" s="78" t="s">
        <v>71</v>
      </c>
      <c r="G4" s="78" t="s">
        <v>72</v>
      </c>
      <c r="H4" s="78" t="s">
        <v>73</v>
      </c>
    </row>
    <row r="5" spans="1:8" s="50" customFormat="1" ht="29.25" customHeight="1">
      <c r="A5" s="18"/>
      <c r="B5" s="18"/>
      <c r="C5" s="77"/>
      <c r="D5" s="78"/>
      <c r="E5" s="78"/>
      <c r="F5" s="78"/>
      <c r="G5" s="78"/>
      <c r="H5" s="78"/>
    </row>
    <row r="6" spans="1:8" s="50" customFormat="1" ht="29.25" customHeight="1">
      <c r="A6" s="18"/>
      <c r="B6" s="18"/>
      <c r="C6" s="77"/>
      <c r="D6" s="78"/>
      <c r="E6" s="78"/>
      <c r="F6" s="78"/>
      <c r="G6" s="78"/>
      <c r="H6" s="78"/>
    </row>
    <row r="7" spans="1:8" s="50" customFormat="1" ht="29.25" customHeight="1">
      <c r="A7" s="28">
        <v>208</v>
      </c>
      <c r="B7" s="26" t="s">
        <v>74</v>
      </c>
      <c r="C7" s="79">
        <f>D7+E7</f>
        <v>9260.42</v>
      </c>
      <c r="D7" s="42">
        <v>424.17999999999995</v>
      </c>
      <c r="E7" s="80">
        <v>8836.24</v>
      </c>
      <c r="F7" s="78"/>
      <c r="G7" s="78"/>
      <c r="H7" s="78"/>
    </row>
    <row r="8" spans="1:8" s="50" customFormat="1" ht="29.25" customHeight="1">
      <c r="A8" s="25">
        <v>20805</v>
      </c>
      <c r="B8" s="26" t="s">
        <v>75</v>
      </c>
      <c r="C8" s="79">
        <f aca="true" t="shared" si="0" ref="C8:C34">D8+E8</f>
        <v>43.21</v>
      </c>
      <c r="D8" s="42">
        <v>43.21</v>
      </c>
      <c r="E8" s="80"/>
      <c r="F8" s="78"/>
      <c r="G8" s="78"/>
      <c r="H8" s="78"/>
    </row>
    <row r="9" spans="1:8" s="50" customFormat="1" ht="29.25" customHeight="1">
      <c r="A9" s="26">
        <v>2080505</v>
      </c>
      <c r="B9" s="26" t="s">
        <v>76</v>
      </c>
      <c r="C9" s="79">
        <f t="shared" si="0"/>
        <v>28.810000000000002</v>
      </c>
      <c r="D9" s="42">
        <v>28.81</v>
      </c>
      <c r="E9" s="80"/>
      <c r="F9" s="78"/>
      <c r="G9" s="78"/>
      <c r="H9" s="78"/>
    </row>
    <row r="10" spans="1:8" s="50" customFormat="1" ht="29.25" customHeight="1">
      <c r="A10" s="26">
        <v>2080506</v>
      </c>
      <c r="B10" s="26" t="s">
        <v>77</v>
      </c>
      <c r="C10" s="79">
        <f t="shared" si="0"/>
        <v>14.4</v>
      </c>
      <c r="D10" s="42">
        <v>14.4</v>
      </c>
      <c r="E10" s="80"/>
      <c r="F10" s="78"/>
      <c r="G10" s="78"/>
      <c r="H10" s="78"/>
    </row>
    <row r="11" spans="1:8" s="50" customFormat="1" ht="29.25" customHeight="1">
      <c r="A11" s="25">
        <v>20808</v>
      </c>
      <c r="B11" s="26" t="s">
        <v>78</v>
      </c>
      <c r="C11" s="79">
        <f t="shared" si="0"/>
        <v>4213.1</v>
      </c>
      <c r="D11" s="42">
        <v>0</v>
      </c>
      <c r="E11" s="80">
        <v>4213.1</v>
      </c>
      <c r="F11" s="78"/>
      <c r="G11" s="78"/>
      <c r="H11" s="78"/>
    </row>
    <row r="12" spans="1:8" s="50" customFormat="1" ht="29.25" customHeight="1">
      <c r="A12" s="26">
        <v>2080801</v>
      </c>
      <c r="B12" s="26" t="s">
        <v>79</v>
      </c>
      <c r="C12" s="79">
        <f t="shared" si="0"/>
        <v>1037</v>
      </c>
      <c r="D12" s="42"/>
      <c r="E12" s="80">
        <v>1037</v>
      </c>
      <c r="F12" s="78"/>
      <c r="G12" s="78"/>
      <c r="H12" s="78"/>
    </row>
    <row r="13" spans="1:8" s="50" customFormat="1" ht="29.25" customHeight="1">
      <c r="A13" s="26">
        <v>2080802</v>
      </c>
      <c r="B13" s="26" t="s">
        <v>80</v>
      </c>
      <c r="C13" s="79">
        <f t="shared" si="0"/>
        <v>2027.4</v>
      </c>
      <c r="D13" s="42"/>
      <c r="E13" s="80">
        <v>2027.4</v>
      </c>
      <c r="F13" s="78"/>
      <c r="G13" s="78"/>
      <c r="H13" s="78"/>
    </row>
    <row r="14" spans="1:8" s="50" customFormat="1" ht="29.25" customHeight="1">
      <c r="A14" s="26">
        <v>2080803</v>
      </c>
      <c r="B14" s="26" t="s">
        <v>81</v>
      </c>
      <c r="C14" s="79">
        <f t="shared" si="0"/>
        <v>90.5</v>
      </c>
      <c r="D14" s="42"/>
      <c r="E14" s="43">
        <v>90.5</v>
      </c>
      <c r="F14" s="78"/>
      <c r="G14" s="78"/>
      <c r="H14" s="78"/>
    </row>
    <row r="15" spans="1:8" s="50" customFormat="1" ht="29.25" customHeight="1">
      <c r="A15" s="26" t="s">
        <v>82</v>
      </c>
      <c r="B15" s="26" t="s">
        <v>83</v>
      </c>
      <c r="C15" s="79">
        <f t="shared" si="0"/>
        <v>367.5</v>
      </c>
      <c r="D15" s="42"/>
      <c r="E15" s="80">
        <v>367.5</v>
      </c>
      <c r="F15" s="78"/>
      <c r="G15" s="78"/>
      <c r="H15" s="78"/>
    </row>
    <row r="16" spans="1:8" s="50" customFormat="1" ht="29.25" customHeight="1">
      <c r="A16" s="26" t="s">
        <v>84</v>
      </c>
      <c r="B16" s="26" t="s">
        <v>85</v>
      </c>
      <c r="C16" s="79">
        <f t="shared" si="0"/>
        <v>2</v>
      </c>
      <c r="D16" s="42"/>
      <c r="E16" s="80">
        <v>2</v>
      </c>
      <c r="F16" s="78"/>
      <c r="G16" s="78"/>
      <c r="H16" s="78"/>
    </row>
    <row r="17" spans="1:8" s="50" customFormat="1" ht="29.25" customHeight="1">
      <c r="A17" s="26" t="s">
        <v>86</v>
      </c>
      <c r="B17" s="26" t="s">
        <v>87</v>
      </c>
      <c r="C17" s="79">
        <f t="shared" si="0"/>
        <v>688.6</v>
      </c>
      <c r="D17" s="42"/>
      <c r="E17" s="80">
        <v>688.6</v>
      </c>
      <c r="F17" s="78"/>
      <c r="G17" s="78"/>
      <c r="H17" s="78"/>
    </row>
    <row r="18" spans="1:8" s="50" customFormat="1" ht="29.25" customHeight="1">
      <c r="A18" s="25">
        <v>20809</v>
      </c>
      <c r="B18" s="26" t="s">
        <v>88</v>
      </c>
      <c r="C18" s="79">
        <f t="shared" si="0"/>
        <v>4257.7</v>
      </c>
      <c r="D18" s="42">
        <v>0</v>
      </c>
      <c r="E18" s="80">
        <v>4257.7</v>
      </c>
      <c r="F18" s="78"/>
      <c r="G18" s="78"/>
      <c r="H18" s="78"/>
    </row>
    <row r="19" spans="1:8" s="50" customFormat="1" ht="29.25" customHeight="1">
      <c r="A19" s="26">
        <v>2080901</v>
      </c>
      <c r="B19" s="26" t="s">
        <v>89</v>
      </c>
      <c r="C19" s="79">
        <f t="shared" si="0"/>
        <v>365</v>
      </c>
      <c r="D19" s="42"/>
      <c r="E19" s="80">
        <v>365</v>
      </c>
      <c r="F19" s="78"/>
      <c r="G19" s="78"/>
      <c r="H19" s="78"/>
    </row>
    <row r="20" spans="1:8" s="50" customFormat="1" ht="29.25" customHeight="1">
      <c r="A20" s="26">
        <v>2080902</v>
      </c>
      <c r="B20" s="26" t="s">
        <v>90</v>
      </c>
      <c r="C20" s="79">
        <f t="shared" si="0"/>
        <v>1850.1</v>
      </c>
      <c r="D20" s="42"/>
      <c r="E20" s="80">
        <v>1850.1</v>
      </c>
      <c r="F20" s="78"/>
      <c r="G20" s="78"/>
      <c r="H20" s="78"/>
    </row>
    <row r="21" spans="1:8" s="50" customFormat="1" ht="29.25" customHeight="1">
      <c r="A21" s="26">
        <v>2080903</v>
      </c>
      <c r="B21" s="26" t="s">
        <v>91</v>
      </c>
      <c r="C21" s="79">
        <f t="shared" si="0"/>
        <v>34.8</v>
      </c>
      <c r="D21" s="42"/>
      <c r="E21" s="80">
        <v>34.8</v>
      </c>
      <c r="F21" s="78"/>
      <c r="G21" s="78"/>
      <c r="H21" s="78"/>
    </row>
    <row r="22" spans="1:8" s="50" customFormat="1" ht="29.25" customHeight="1">
      <c r="A22" s="26">
        <v>2080904</v>
      </c>
      <c r="B22" s="26" t="s">
        <v>92</v>
      </c>
      <c r="C22" s="79">
        <f t="shared" si="0"/>
        <v>2007.8</v>
      </c>
      <c r="D22" s="42"/>
      <c r="E22" s="80">
        <v>2007.8</v>
      </c>
      <c r="F22" s="78"/>
      <c r="G22" s="78"/>
      <c r="H22" s="78"/>
    </row>
    <row r="23" spans="1:8" s="50" customFormat="1" ht="29.25" customHeight="1">
      <c r="A23" s="25">
        <v>20828</v>
      </c>
      <c r="B23" s="26" t="s">
        <v>93</v>
      </c>
      <c r="C23" s="79">
        <f t="shared" si="0"/>
        <v>746.4100000000001</v>
      </c>
      <c r="D23" s="42">
        <v>380.97</v>
      </c>
      <c r="E23" s="80">
        <v>365.44000000000005</v>
      </c>
      <c r="F23" s="78"/>
      <c r="G23" s="78"/>
      <c r="H23" s="78"/>
    </row>
    <row r="24" spans="1:8" s="50" customFormat="1" ht="29.25" customHeight="1">
      <c r="A24" s="26">
        <v>2082801</v>
      </c>
      <c r="B24" s="26" t="s">
        <v>94</v>
      </c>
      <c r="C24" s="79">
        <f t="shared" si="0"/>
        <v>295.3</v>
      </c>
      <c r="D24" s="42">
        <v>261.7</v>
      </c>
      <c r="E24" s="80">
        <v>33.6</v>
      </c>
      <c r="F24" s="78"/>
      <c r="G24" s="78"/>
      <c r="H24" s="78"/>
    </row>
    <row r="25" spans="1:8" s="50" customFormat="1" ht="29.25" customHeight="1">
      <c r="A25" s="26">
        <v>2082804</v>
      </c>
      <c r="B25" s="26" t="s">
        <v>95</v>
      </c>
      <c r="C25" s="79">
        <f t="shared" si="0"/>
        <v>270</v>
      </c>
      <c r="D25" s="42"/>
      <c r="E25" s="80">
        <v>270</v>
      </c>
      <c r="F25" s="78"/>
      <c r="G25" s="78"/>
      <c r="H25" s="78"/>
    </row>
    <row r="26" spans="1:8" s="50" customFormat="1" ht="29.25" customHeight="1">
      <c r="A26" s="26">
        <v>2082850</v>
      </c>
      <c r="B26" s="26" t="s">
        <v>96</v>
      </c>
      <c r="C26" s="79">
        <f t="shared" si="0"/>
        <v>119.27000000000001</v>
      </c>
      <c r="D26" s="42">
        <v>119.27000000000001</v>
      </c>
      <c r="E26" s="80"/>
      <c r="F26" s="78"/>
      <c r="G26" s="78"/>
      <c r="H26" s="78"/>
    </row>
    <row r="27" spans="1:8" s="50" customFormat="1" ht="29.25" customHeight="1">
      <c r="A27" s="26">
        <v>2082899</v>
      </c>
      <c r="B27" s="26" t="s">
        <v>97</v>
      </c>
      <c r="C27" s="79">
        <f t="shared" si="0"/>
        <v>61.84</v>
      </c>
      <c r="D27" s="42"/>
      <c r="E27" s="80">
        <v>61.84</v>
      </c>
      <c r="F27" s="78"/>
      <c r="G27" s="78"/>
      <c r="H27" s="78"/>
    </row>
    <row r="28" spans="1:8" s="50" customFormat="1" ht="29.25" customHeight="1">
      <c r="A28" s="28">
        <v>210</v>
      </c>
      <c r="B28" s="26" t="s">
        <v>98</v>
      </c>
      <c r="C28" s="79">
        <f t="shared" si="0"/>
        <v>114.28</v>
      </c>
      <c r="D28" s="42">
        <v>24.28</v>
      </c>
      <c r="E28" s="80">
        <v>90</v>
      </c>
      <c r="F28" s="78"/>
      <c r="G28" s="78"/>
      <c r="H28" s="78"/>
    </row>
    <row r="29" spans="1:8" s="50" customFormat="1" ht="29.25" customHeight="1">
      <c r="A29" s="25">
        <v>21011</v>
      </c>
      <c r="B29" s="26" t="s">
        <v>99</v>
      </c>
      <c r="C29" s="79">
        <f t="shared" si="0"/>
        <v>24.28</v>
      </c>
      <c r="D29" s="42">
        <v>24.28</v>
      </c>
      <c r="E29" s="80"/>
      <c r="F29" s="78"/>
      <c r="G29" s="78"/>
      <c r="H29" s="78"/>
    </row>
    <row r="30" spans="1:8" s="50" customFormat="1" ht="29.25" customHeight="1">
      <c r="A30" s="26">
        <v>2101101</v>
      </c>
      <c r="B30" s="27" t="s">
        <v>100</v>
      </c>
      <c r="C30" s="79">
        <f t="shared" si="0"/>
        <v>12.57</v>
      </c>
      <c r="D30" s="42">
        <v>12.57</v>
      </c>
      <c r="E30" s="80"/>
      <c r="F30" s="78"/>
      <c r="G30" s="78"/>
      <c r="H30" s="78"/>
    </row>
    <row r="31" spans="1:8" s="50" customFormat="1" ht="29.25" customHeight="1">
      <c r="A31" s="26">
        <v>2101102</v>
      </c>
      <c r="B31" s="45" t="s">
        <v>101</v>
      </c>
      <c r="C31" s="79">
        <f t="shared" si="0"/>
        <v>6.93</v>
      </c>
      <c r="D31" s="42">
        <v>6.93</v>
      </c>
      <c r="E31" s="80"/>
      <c r="F31" s="78"/>
      <c r="G31" s="78"/>
      <c r="H31" s="78"/>
    </row>
    <row r="32" spans="1:8" s="50" customFormat="1" ht="29.25" customHeight="1">
      <c r="A32" s="26">
        <v>2101103</v>
      </c>
      <c r="B32" s="45" t="s">
        <v>102</v>
      </c>
      <c r="C32" s="79">
        <f t="shared" si="0"/>
        <v>4.78</v>
      </c>
      <c r="D32" s="42">
        <v>4.78</v>
      </c>
      <c r="E32" s="80"/>
      <c r="F32" s="78"/>
      <c r="G32" s="78"/>
      <c r="H32" s="78"/>
    </row>
    <row r="33" spans="1:8" s="50" customFormat="1" ht="29.25" customHeight="1">
      <c r="A33" s="25">
        <v>21014</v>
      </c>
      <c r="B33" s="45" t="s">
        <v>103</v>
      </c>
      <c r="C33" s="79">
        <f t="shared" si="0"/>
        <v>90</v>
      </c>
      <c r="D33" s="42">
        <v>0</v>
      </c>
      <c r="E33" s="80">
        <v>90</v>
      </c>
      <c r="F33" s="78"/>
      <c r="G33" s="78"/>
      <c r="H33" s="78"/>
    </row>
    <row r="34" spans="1:8" s="50" customFormat="1" ht="29.25" customHeight="1">
      <c r="A34" s="26">
        <v>2101401</v>
      </c>
      <c r="B34" s="45" t="s">
        <v>104</v>
      </c>
      <c r="C34" s="79">
        <f t="shared" si="0"/>
        <v>90</v>
      </c>
      <c r="D34" s="42"/>
      <c r="E34" s="80">
        <v>90</v>
      </c>
      <c r="F34" s="78"/>
      <c r="G34" s="78"/>
      <c r="H34" s="78"/>
    </row>
    <row r="35" spans="1:8" s="50" customFormat="1" ht="29.25" customHeight="1">
      <c r="A35" s="26" t="s">
        <v>49</v>
      </c>
      <c r="B35" s="26"/>
      <c r="C35" s="80">
        <f>C28+C7</f>
        <v>9374.7</v>
      </c>
      <c r="D35" s="80">
        <f>D28+D7</f>
        <v>448.4599999999999</v>
      </c>
      <c r="E35" s="80">
        <f>E28+E7</f>
        <v>8926.24</v>
      </c>
      <c r="F35" s="78"/>
      <c r="G35" s="78"/>
      <c r="H35" s="7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">
      <selection activeCell="D11" sqref="D11:D12"/>
    </sheetView>
  </sheetViews>
  <sheetFormatPr defaultColWidth="6.66015625" defaultRowHeight="18" customHeight="1"/>
  <cols>
    <col min="1" max="1" width="50.66015625" style="39" customWidth="1"/>
    <col min="2" max="2" width="21.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6" t="s">
        <v>105</v>
      </c>
    </row>
    <row r="2" spans="1:250" ht="42" customHeight="1">
      <c r="A2" s="17" t="s">
        <v>106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8" t="s">
        <v>107</v>
      </c>
      <c r="B6" s="24">
        <v>9374.7</v>
      </c>
      <c r="C6" s="52" t="s">
        <v>8</v>
      </c>
      <c r="D6" s="2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8" t="s">
        <v>108</v>
      </c>
      <c r="B7" s="24">
        <v>9374.7</v>
      </c>
      <c r="C7" s="52" t="s">
        <v>10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8" t="s">
        <v>109</v>
      </c>
      <c r="B8" s="24"/>
      <c r="C8" s="52" t="s">
        <v>12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8" t="s">
        <v>110</v>
      </c>
      <c r="B9" s="24"/>
      <c r="C9" s="52" t="s">
        <v>14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8" t="s">
        <v>111</v>
      </c>
      <c r="B10" s="24"/>
      <c r="C10" s="52" t="s">
        <v>16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8" t="s">
        <v>108</v>
      </c>
      <c r="B11" s="24"/>
      <c r="C11" s="53" t="s">
        <v>18</v>
      </c>
      <c r="D11" s="24">
        <v>9260.4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8" t="s">
        <v>109</v>
      </c>
      <c r="B12" s="24"/>
      <c r="C12" s="52" t="s">
        <v>20</v>
      </c>
      <c r="D12" s="24">
        <v>114.28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8" t="s">
        <v>110</v>
      </c>
      <c r="B13" s="54"/>
      <c r="C13" s="52" t="s">
        <v>22</v>
      </c>
      <c r="D13" s="2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1"/>
      <c r="B14" s="54"/>
      <c r="C14" s="52" t="s">
        <v>24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5"/>
      <c r="B15" s="54"/>
      <c r="C15" s="52" t="s">
        <v>25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8"/>
      <c r="B16" s="54"/>
      <c r="C16" s="52" t="s">
        <v>26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8"/>
      <c r="B17" s="54"/>
      <c r="C17" s="52" t="s">
        <v>27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8"/>
      <c r="B18" s="24"/>
      <c r="C18" s="52" t="s">
        <v>28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8"/>
      <c r="B19" s="24"/>
      <c r="C19" s="52" t="s">
        <v>29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8"/>
      <c r="B20" s="24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8"/>
      <c r="B21" s="24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8"/>
      <c r="B22" s="24"/>
      <c r="C22" s="57" t="s">
        <v>32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8"/>
      <c r="B23" s="24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8"/>
      <c r="B24" s="24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8"/>
      <c r="B25" s="24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8"/>
      <c r="B26" s="24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8"/>
      <c r="B27" s="24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8"/>
      <c r="B28" s="24"/>
      <c r="C28" s="28"/>
      <c r="D28" s="24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24"/>
      <c r="C29" s="28" t="s">
        <v>112</v>
      </c>
      <c r="D29" s="24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4"/>
      <c r="C30" s="24"/>
      <c r="D30" s="2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1" t="s">
        <v>42</v>
      </c>
      <c r="B31" s="24">
        <f>B6+B11</f>
        <v>9374.7</v>
      </c>
      <c r="C31" s="41" t="s">
        <v>43</v>
      </c>
      <c r="D31" s="24">
        <f>D6+D11+D12</f>
        <v>9374.68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27" customHeight="1">
      <c r="A32" s="29"/>
      <c r="B32" s="62"/>
      <c r="C32" s="63"/>
      <c r="D32" s="64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.75" customHeight="1">
      <c r="A33" s="65"/>
      <c r="B33" s="66"/>
      <c r="C33" s="65"/>
      <c r="D33" s="66"/>
      <c r="E33" s="6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5"/>
  <sheetViews>
    <sheetView showGridLines="0" showZeros="0" view="pageBreakPreview" zoomScale="85" zoomScaleNormal="115" zoomScaleSheetLayoutView="85" workbookViewId="0" topLeftCell="A10">
      <selection activeCell="C12" sqref="C12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39" customWidth="1"/>
  </cols>
  <sheetData>
    <row r="1" spans="1:3" ht="27.75" customHeight="1">
      <c r="A1" s="16" t="s">
        <v>113</v>
      </c>
      <c r="B1" s="16"/>
      <c r="C1" s="16"/>
    </row>
    <row r="2" spans="1:7" s="12" customFormat="1" ht="34.5" customHeight="1">
      <c r="A2" s="17" t="s">
        <v>114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66</v>
      </c>
      <c r="B4" s="18" t="s">
        <v>67</v>
      </c>
      <c r="C4" s="18" t="s">
        <v>49</v>
      </c>
      <c r="D4" s="19" t="s">
        <v>69</v>
      </c>
      <c r="E4" s="19"/>
      <c r="F4" s="19"/>
      <c r="G4" s="41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115</v>
      </c>
      <c r="E5" s="18" t="s">
        <v>116</v>
      </c>
      <c r="F5" s="18" t="s">
        <v>117</v>
      </c>
      <c r="G5" s="4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28">
        <v>208</v>
      </c>
      <c r="B6" s="26" t="s">
        <v>74</v>
      </c>
      <c r="C6" s="42">
        <f aca="true" t="shared" si="0" ref="C6:C37">D6+G6</f>
        <v>9260.42</v>
      </c>
      <c r="D6" s="42">
        <f aca="true" t="shared" si="1" ref="D6:D11">E6+F6</f>
        <v>424.17999999999995</v>
      </c>
      <c r="E6" s="43">
        <f>E7+E10+E17+E22</f>
        <v>388.78</v>
      </c>
      <c r="F6" s="43">
        <f>F7+F10+F17+F22</f>
        <v>35.400000000000006</v>
      </c>
      <c r="G6" s="43">
        <f>G10+G17+G22</f>
        <v>8836.24</v>
      </c>
    </row>
    <row r="7" spans="1:7" ht="34.5" customHeight="1">
      <c r="A7" s="25">
        <v>20805</v>
      </c>
      <c r="B7" s="26" t="s">
        <v>75</v>
      </c>
      <c r="C7" s="42">
        <f t="shared" si="0"/>
        <v>43.21</v>
      </c>
      <c r="D7" s="42">
        <f t="shared" si="1"/>
        <v>43.21</v>
      </c>
      <c r="E7" s="43">
        <f>E8+E9</f>
        <v>43.21</v>
      </c>
      <c r="F7" s="43"/>
      <c r="G7" s="44"/>
    </row>
    <row r="8" spans="1:7" ht="34.5" customHeight="1">
      <c r="A8" s="26">
        <v>2080505</v>
      </c>
      <c r="B8" s="26" t="s">
        <v>76</v>
      </c>
      <c r="C8" s="42">
        <f t="shared" si="0"/>
        <v>28.810000000000002</v>
      </c>
      <c r="D8" s="42">
        <f t="shared" si="1"/>
        <v>28.810000000000002</v>
      </c>
      <c r="E8" s="43">
        <f>19.16+9.65</f>
        <v>28.810000000000002</v>
      </c>
      <c r="F8" s="43"/>
      <c r="G8" s="44"/>
    </row>
    <row r="9" spans="1:7" ht="34.5" customHeight="1">
      <c r="A9" s="26">
        <v>2080506</v>
      </c>
      <c r="B9" s="26" t="s">
        <v>77</v>
      </c>
      <c r="C9" s="42">
        <f t="shared" si="0"/>
        <v>14.4</v>
      </c>
      <c r="D9" s="42">
        <f t="shared" si="1"/>
        <v>14.4</v>
      </c>
      <c r="E9" s="43">
        <f>9.58+4.82</f>
        <v>14.4</v>
      </c>
      <c r="F9" s="43"/>
      <c r="G9" s="44"/>
    </row>
    <row r="10" spans="1:7" ht="34.5" customHeight="1">
      <c r="A10" s="25">
        <v>20808</v>
      </c>
      <c r="B10" s="26" t="s">
        <v>78</v>
      </c>
      <c r="C10" s="42">
        <f t="shared" si="0"/>
        <v>4213.1</v>
      </c>
      <c r="D10" s="42">
        <f t="shared" si="1"/>
        <v>0</v>
      </c>
      <c r="E10" s="43">
        <f aca="true" t="shared" si="2" ref="E10:G10">E11+E12+E13+E14+E15+E16</f>
        <v>0</v>
      </c>
      <c r="F10" s="43">
        <f t="shared" si="2"/>
        <v>0</v>
      </c>
      <c r="G10" s="43">
        <f>G11+G12+G13+G14+G15+G16+0.1</f>
        <v>4213.1</v>
      </c>
    </row>
    <row r="11" spans="1:7" ht="34.5" customHeight="1">
      <c r="A11" s="26">
        <v>2080801</v>
      </c>
      <c r="B11" s="26" t="s">
        <v>79</v>
      </c>
      <c r="C11" s="42">
        <f t="shared" si="0"/>
        <v>1037</v>
      </c>
      <c r="D11" s="42"/>
      <c r="E11" s="43"/>
      <c r="F11" s="43"/>
      <c r="G11" s="43">
        <f>142+895</f>
        <v>1037</v>
      </c>
    </row>
    <row r="12" spans="1:7" ht="34.5" customHeight="1">
      <c r="A12" s="26">
        <v>2080802</v>
      </c>
      <c r="B12" s="26" t="s">
        <v>80</v>
      </c>
      <c r="C12" s="42">
        <f t="shared" si="0"/>
        <v>2027.4</v>
      </c>
      <c r="D12" s="42"/>
      <c r="E12" s="43"/>
      <c r="F12" s="43"/>
      <c r="G12" s="43">
        <f>1350+677.4</f>
        <v>2027.4</v>
      </c>
    </row>
    <row r="13" spans="1:7" ht="34.5" customHeight="1">
      <c r="A13" s="26">
        <v>2080803</v>
      </c>
      <c r="B13" s="26" t="s">
        <v>81</v>
      </c>
      <c r="C13" s="42">
        <f t="shared" si="0"/>
        <v>90.5</v>
      </c>
      <c r="D13" s="42"/>
      <c r="E13" s="43"/>
      <c r="F13" s="43"/>
      <c r="G13" s="43">
        <v>90.5</v>
      </c>
    </row>
    <row r="14" spans="1:7" ht="34.5" customHeight="1">
      <c r="A14" s="26" t="s">
        <v>82</v>
      </c>
      <c r="B14" s="26" t="s">
        <v>83</v>
      </c>
      <c r="C14" s="42">
        <f t="shared" si="0"/>
        <v>367.5</v>
      </c>
      <c r="D14" s="42"/>
      <c r="E14" s="43"/>
      <c r="F14" s="43"/>
      <c r="G14" s="43">
        <v>367.5</v>
      </c>
    </row>
    <row r="15" spans="1:7" ht="34.5" customHeight="1">
      <c r="A15" s="26" t="s">
        <v>84</v>
      </c>
      <c r="B15" s="26" t="s">
        <v>85</v>
      </c>
      <c r="C15" s="42">
        <f t="shared" si="0"/>
        <v>2</v>
      </c>
      <c r="D15" s="42"/>
      <c r="E15" s="43"/>
      <c r="F15" s="43"/>
      <c r="G15" s="43">
        <v>2</v>
      </c>
    </row>
    <row r="16" spans="1:7" ht="34.5" customHeight="1">
      <c r="A16" s="26" t="s">
        <v>86</v>
      </c>
      <c r="B16" s="26" t="s">
        <v>87</v>
      </c>
      <c r="C16" s="42">
        <f t="shared" si="0"/>
        <v>688.6</v>
      </c>
      <c r="D16" s="42"/>
      <c r="E16" s="43"/>
      <c r="F16" s="43"/>
      <c r="G16" s="43">
        <f>664.6+24</f>
        <v>688.6</v>
      </c>
    </row>
    <row r="17" spans="1:7" ht="34.5" customHeight="1">
      <c r="A17" s="25">
        <v>20809</v>
      </c>
      <c r="B17" s="26" t="s">
        <v>88</v>
      </c>
      <c r="C17" s="42">
        <f t="shared" si="0"/>
        <v>4257.7</v>
      </c>
      <c r="D17" s="42">
        <f>E17+F17</f>
        <v>0</v>
      </c>
      <c r="E17" s="43">
        <f>E18+E19+E20+E21</f>
        <v>0</v>
      </c>
      <c r="F17" s="43"/>
      <c r="G17" s="43">
        <f>G18+G19+G20+G21</f>
        <v>4257.7</v>
      </c>
    </row>
    <row r="18" spans="1:7" ht="34.5" customHeight="1">
      <c r="A18" s="26">
        <v>2080901</v>
      </c>
      <c r="B18" s="26" t="s">
        <v>89</v>
      </c>
      <c r="C18" s="42">
        <f t="shared" si="0"/>
        <v>365</v>
      </c>
      <c r="D18" s="42"/>
      <c r="E18" s="43"/>
      <c r="F18" s="43"/>
      <c r="G18" s="43">
        <v>365</v>
      </c>
    </row>
    <row r="19" spans="1:7" ht="34.5" customHeight="1">
      <c r="A19" s="26">
        <v>2080902</v>
      </c>
      <c r="B19" s="26" t="s">
        <v>90</v>
      </c>
      <c r="C19" s="42">
        <f t="shared" si="0"/>
        <v>1850.1</v>
      </c>
      <c r="D19" s="42"/>
      <c r="E19" s="43"/>
      <c r="F19" s="43"/>
      <c r="G19" s="43">
        <v>1850.1</v>
      </c>
    </row>
    <row r="20" spans="1:7" ht="34.5" customHeight="1">
      <c r="A20" s="26">
        <v>2080903</v>
      </c>
      <c r="B20" s="26" t="s">
        <v>91</v>
      </c>
      <c r="C20" s="42">
        <f t="shared" si="0"/>
        <v>34.8</v>
      </c>
      <c r="D20" s="42"/>
      <c r="E20" s="43"/>
      <c r="F20" s="43"/>
      <c r="G20" s="43">
        <v>34.8</v>
      </c>
    </row>
    <row r="21" spans="1:7" ht="34.5" customHeight="1">
      <c r="A21" s="26">
        <v>2080904</v>
      </c>
      <c r="B21" s="26" t="s">
        <v>92</v>
      </c>
      <c r="C21" s="42">
        <f t="shared" si="0"/>
        <v>2007.8</v>
      </c>
      <c r="D21" s="42"/>
      <c r="E21" s="43"/>
      <c r="F21" s="43"/>
      <c r="G21" s="43">
        <f>1472.8+535</f>
        <v>2007.8</v>
      </c>
    </row>
    <row r="22" spans="1:7" ht="34.5" customHeight="1">
      <c r="A22" s="25">
        <v>20828</v>
      </c>
      <c r="B22" s="26" t="s">
        <v>93</v>
      </c>
      <c r="C22" s="42">
        <f t="shared" si="0"/>
        <v>746.4100000000001</v>
      </c>
      <c r="D22" s="42">
        <f>E22+F22</f>
        <v>380.97</v>
      </c>
      <c r="E22" s="43">
        <f>E23+E24+E26+E25</f>
        <v>345.57</v>
      </c>
      <c r="F22" s="43">
        <f>F23+F24+F26+F25</f>
        <v>35.400000000000006</v>
      </c>
      <c r="G22" s="43">
        <f>G24+G26+G23</f>
        <v>365.44000000000005</v>
      </c>
    </row>
    <row r="23" spans="1:7" ht="34.5" customHeight="1">
      <c r="A23" s="26">
        <v>2082801</v>
      </c>
      <c r="B23" s="26" t="s">
        <v>94</v>
      </c>
      <c r="C23" s="42">
        <f t="shared" si="0"/>
        <v>295.3</v>
      </c>
      <c r="D23" s="42">
        <f>E23+F23</f>
        <v>261.7</v>
      </c>
      <c r="E23" s="43">
        <v>235.6</v>
      </c>
      <c r="F23" s="43">
        <v>26.1</v>
      </c>
      <c r="G23" s="43">
        <v>33.6</v>
      </c>
    </row>
    <row r="24" spans="1:7" ht="34.5" customHeight="1">
      <c r="A24" s="26">
        <v>2082804</v>
      </c>
      <c r="B24" s="26" t="s">
        <v>95</v>
      </c>
      <c r="C24" s="42">
        <f t="shared" si="0"/>
        <v>270</v>
      </c>
      <c r="D24" s="42"/>
      <c r="E24" s="43"/>
      <c r="F24" s="43"/>
      <c r="G24" s="43">
        <v>270</v>
      </c>
    </row>
    <row r="25" spans="1:7" ht="34.5" customHeight="1">
      <c r="A25" s="26">
        <v>2082850</v>
      </c>
      <c r="B25" s="26" t="s">
        <v>96</v>
      </c>
      <c r="C25" s="42">
        <f t="shared" si="0"/>
        <v>119.27000000000001</v>
      </c>
      <c r="D25" s="42">
        <f>E25+F25</f>
        <v>119.27000000000001</v>
      </c>
      <c r="E25" s="43">
        <f>119.37-9.3-0.1</f>
        <v>109.97000000000001</v>
      </c>
      <c r="F25" s="43">
        <v>9.3</v>
      </c>
      <c r="G25" s="43"/>
    </row>
    <row r="26" spans="1:7" ht="34.5" customHeight="1">
      <c r="A26" s="26">
        <v>2082899</v>
      </c>
      <c r="B26" s="26" t="s">
        <v>97</v>
      </c>
      <c r="C26" s="42">
        <f t="shared" si="0"/>
        <v>61.84</v>
      </c>
      <c r="D26" s="42"/>
      <c r="E26" s="43"/>
      <c r="F26" s="43"/>
      <c r="G26" s="43">
        <v>61.84</v>
      </c>
    </row>
    <row r="27" spans="1:7" ht="34.5" customHeight="1">
      <c r="A27" s="28">
        <v>210</v>
      </c>
      <c r="B27" s="26" t="s">
        <v>98</v>
      </c>
      <c r="C27" s="42">
        <f t="shared" si="0"/>
        <v>114.28</v>
      </c>
      <c r="D27" s="42">
        <f>E27+F27</f>
        <v>24.28</v>
      </c>
      <c r="E27" s="43">
        <f>+E28+E32</f>
        <v>24.28</v>
      </c>
      <c r="F27" s="43">
        <f>F28+F32</f>
        <v>0</v>
      </c>
      <c r="G27" s="43">
        <f>G28+G32</f>
        <v>90</v>
      </c>
    </row>
    <row r="28" spans="1:7" ht="34.5" customHeight="1">
      <c r="A28" s="25">
        <v>21011</v>
      </c>
      <c r="B28" s="26" t="s">
        <v>99</v>
      </c>
      <c r="C28" s="42">
        <f t="shared" si="0"/>
        <v>24.28</v>
      </c>
      <c r="D28" s="42">
        <f aca="true" t="shared" si="3" ref="D28:D31">E28+F28+G28</f>
        <v>24.28</v>
      </c>
      <c r="E28" s="43">
        <f>E29+E30+E31</f>
        <v>24.28</v>
      </c>
      <c r="F28" s="43"/>
      <c r="G28" s="44"/>
    </row>
    <row r="29" spans="1:7" ht="34.5" customHeight="1">
      <c r="A29" s="26">
        <v>2101101</v>
      </c>
      <c r="B29" s="27" t="s">
        <v>100</v>
      </c>
      <c r="C29" s="42">
        <f t="shared" si="0"/>
        <v>12.57</v>
      </c>
      <c r="D29" s="42">
        <f t="shared" si="3"/>
        <v>12.57</v>
      </c>
      <c r="E29" s="43">
        <v>12.57</v>
      </c>
      <c r="F29" s="43"/>
      <c r="G29" s="44"/>
    </row>
    <row r="30" spans="1:7" ht="34.5" customHeight="1">
      <c r="A30" s="26">
        <v>2101102</v>
      </c>
      <c r="B30" s="45" t="s">
        <v>101</v>
      </c>
      <c r="C30" s="42">
        <f t="shared" si="0"/>
        <v>6.93</v>
      </c>
      <c r="D30" s="42">
        <f t="shared" si="3"/>
        <v>6.93</v>
      </c>
      <c r="E30" s="43">
        <v>6.93</v>
      </c>
      <c r="F30" s="43"/>
      <c r="G30" s="44"/>
    </row>
    <row r="31" spans="1:7" ht="34.5" customHeight="1">
      <c r="A31" s="26">
        <v>2101103</v>
      </c>
      <c r="B31" s="45" t="s">
        <v>102</v>
      </c>
      <c r="C31" s="42">
        <f t="shared" si="0"/>
        <v>4.78</v>
      </c>
      <c r="D31" s="42">
        <f t="shared" si="3"/>
        <v>4.78</v>
      </c>
      <c r="E31" s="43">
        <v>4.78</v>
      </c>
      <c r="F31" s="43"/>
      <c r="G31" s="44"/>
    </row>
    <row r="32" spans="1:7" ht="34.5" customHeight="1">
      <c r="A32" s="25">
        <v>21014</v>
      </c>
      <c r="B32" s="45" t="s">
        <v>103</v>
      </c>
      <c r="C32" s="42">
        <f t="shared" si="0"/>
        <v>90</v>
      </c>
      <c r="D32" s="42">
        <f>E32+F32</f>
        <v>0</v>
      </c>
      <c r="E32" s="43">
        <f aca="true" t="shared" si="4" ref="E32:G32">E33</f>
        <v>0</v>
      </c>
      <c r="F32" s="43">
        <f t="shared" si="4"/>
        <v>0</v>
      </c>
      <c r="G32" s="43">
        <f t="shared" si="4"/>
        <v>90</v>
      </c>
    </row>
    <row r="33" spans="1:7" ht="34.5" customHeight="1">
      <c r="A33" s="26">
        <v>2101401</v>
      </c>
      <c r="B33" s="45" t="s">
        <v>104</v>
      </c>
      <c r="C33" s="42">
        <f t="shared" si="0"/>
        <v>90</v>
      </c>
      <c r="D33" s="42"/>
      <c r="E33" s="43"/>
      <c r="F33" s="43"/>
      <c r="G33" s="43">
        <v>90</v>
      </c>
    </row>
    <row r="34" spans="1:7" ht="34.5" customHeight="1">
      <c r="A34" s="27" t="s">
        <v>118</v>
      </c>
      <c r="B34" s="27" t="s">
        <v>68</v>
      </c>
      <c r="C34" s="43">
        <f t="shared" si="0"/>
        <v>9374.74</v>
      </c>
      <c r="D34" s="43">
        <f>E34+F34</f>
        <v>448.5</v>
      </c>
      <c r="E34" s="43">
        <v>413.1</v>
      </c>
      <c r="F34" s="43">
        <f>F8+F9+F23+F25+F27+F32</f>
        <v>35.400000000000006</v>
      </c>
      <c r="G34" s="43">
        <f>G27+G6</f>
        <v>8926.24</v>
      </c>
    </row>
    <row r="35" spans="1:7" ht="27.75" customHeight="1">
      <c r="A35" s="46" t="s">
        <v>119</v>
      </c>
      <c r="B35" s="46"/>
      <c r="C35" s="46"/>
      <c r="D35" s="47"/>
      <c r="E35" s="47"/>
      <c r="F35" s="47"/>
      <c r="G35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workbookViewId="0" topLeftCell="A22">
      <selection activeCell="A18" sqref="A18:IV27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6" t="s">
        <v>120</v>
      </c>
      <c r="B1" s="16"/>
    </row>
    <row r="2" spans="1:243" ht="39.75" customHeight="1">
      <c r="A2" s="17" t="s">
        <v>121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122</v>
      </c>
      <c r="B4" s="18"/>
      <c r="C4" s="19" t="s">
        <v>123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66</v>
      </c>
      <c r="B5" s="18" t="s">
        <v>67</v>
      </c>
      <c r="C5" s="18" t="s">
        <v>115</v>
      </c>
      <c r="D5" s="18" t="s">
        <v>116</v>
      </c>
      <c r="E5" s="18" t="s">
        <v>117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>
        <v>301</v>
      </c>
      <c r="B6" s="22" t="s">
        <v>124</v>
      </c>
      <c r="C6" s="24">
        <f>D6+E6</f>
        <v>411.9536</v>
      </c>
      <c r="D6" s="24">
        <f>SUM(D7:D17)</f>
        <v>411.9536</v>
      </c>
      <c r="E6" s="24">
        <f>SUM(E7:E17)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8">
        <v>30101</v>
      </c>
      <c r="B7" s="22" t="s">
        <v>125</v>
      </c>
      <c r="C7" s="24">
        <f>D7+E7</f>
        <v>77.0736</v>
      </c>
      <c r="D7" s="40">
        <f>53.4936+23.58</f>
        <v>77.0736</v>
      </c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8">
        <v>30102</v>
      </c>
      <c r="B8" s="22" t="s">
        <v>126</v>
      </c>
      <c r="C8" s="24">
        <f>D8+E8</f>
        <v>87.94</v>
      </c>
      <c r="D8" s="40">
        <f>78.12+9.82</f>
        <v>87.94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8">
        <v>30103</v>
      </c>
      <c r="B9" s="22" t="s">
        <v>127</v>
      </c>
      <c r="C9" s="24">
        <f>D9+E9</f>
        <v>9.61</v>
      </c>
      <c r="D9" s="40">
        <v>9.61</v>
      </c>
      <c r="E9" s="2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8">
        <v>30107</v>
      </c>
      <c r="B10" s="22" t="s">
        <v>128</v>
      </c>
      <c r="C10" s="24">
        <f>D10+E10</f>
        <v>36.62</v>
      </c>
      <c r="D10" s="40">
        <v>36.62</v>
      </c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8" t="s">
        <v>129</v>
      </c>
      <c r="B11" s="22" t="s">
        <v>130</v>
      </c>
      <c r="C11" s="24">
        <f aca="true" t="shared" si="0" ref="C11:C18">D11+E11</f>
        <v>28.810000000000002</v>
      </c>
      <c r="D11" s="24">
        <f>19.16+9.65</f>
        <v>28.810000000000002</v>
      </c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8" t="s">
        <v>131</v>
      </c>
      <c r="B12" s="22" t="s">
        <v>132</v>
      </c>
      <c r="C12" s="24">
        <f t="shared" si="0"/>
        <v>14.41</v>
      </c>
      <c r="D12" s="24">
        <f>9.58+4.83</f>
        <v>14.41</v>
      </c>
      <c r="E12" s="2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8" t="s">
        <v>133</v>
      </c>
      <c r="B13" s="22" t="s">
        <v>134</v>
      </c>
      <c r="C13" s="24">
        <f t="shared" si="0"/>
        <v>16.490000000000002</v>
      </c>
      <c r="D13" s="24">
        <f>12.57+3.92</f>
        <v>16.490000000000002</v>
      </c>
      <c r="E13" s="2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8" t="s">
        <v>135</v>
      </c>
      <c r="B14" s="22" t="s">
        <v>136</v>
      </c>
      <c r="C14" s="24">
        <f t="shared" si="0"/>
        <v>7.800000000000001</v>
      </c>
      <c r="D14" s="24">
        <f>4.78+3.02</f>
        <v>7.800000000000001</v>
      </c>
      <c r="E14" s="2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8" t="s">
        <v>137</v>
      </c>
      <c r="B15" s="22" t="s">
        <v>138</v>
      </c>
      <c r="C15" s="24">
        <f t="shared" si="0"/>
        <v>3.6599999999999997</v>
      </c>
      <c r="D15" s="24">
        <f>2.03+1.63</f>
        <v>3.6599999999999997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8" t="s">
        <v>139</v>
      </c>
      <c r="B16" s="22" t="s">
        <v>140</v>
      </c>
      <c r="C16" s="24">
        <f t="shared" si="0"/>
        <v>115.09</v>
      </c>
      <c r="D16" s="24">
        <f>80.52+34.57</f>
        <v>115.09</v>
      </c>
      <c r="E16" s="2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8">
        <v>30199</v>
      </c>
      <c r="B17" s="22" t="s">
        <v>141</v>
      </c>
      <c r="C17" s="24">
        <f t="shared" si="0"/>
        <v>14.45</v>
      </c>
      <c r="D17" s="24">
        <f>10.61+3.84</f>
        <v>14.45</v>
      </c>
      <c r="E17" s="2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8">
        <v>302</v>
      </c>
      <c r="B18" s="22" t="s">
        <v>142</v>
      </c>
      <c r="C18" s="24">
        <f t="shared" si="0"/>
        <v>35.410000000000004</v>
      </c>
      <c r="D18" s="24"/>
      <c r="E18" s="24">
        <f>SUM(E19:E30)</f>
        <v>35.410000000000004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8">
        <v>30201</v>
      </c>
      <c r="B19" s="22" t="s">
        <v>143</v>
      </c>
      <c r="C19" s="24">
        <f aca="true" t="shared" si="1" ref="C19:C30">D19+E19</f>
        <v>4</v>
      </c>
      <c r="D19" s="24"/>
      <c r="E19" s="24">
        <f>1+3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8">
        <v>30202</v>
      </c>
      <c r="B20" s="22" t="s">
        <v>144</v>
      </c>
      <c r="C20" s="24">
        <f t="shared" si="1"/>
        <v>0.5</v>
      </c>
      <c r="D20" s="24"/>
      <c r="E20" s="24">
        <v>0.5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8">
        <v>30204</v>
      </c>
      <c r="B21" s="22" t="s">
        <v>145</v>
      </c>
      <c r="C21" s="24">
        <f t="shared" si="1"/>
        <v>0.1</v>
      </c>
      <c r="D21" s="24"/>
      <c r="E21" s="24">
        <v>0.1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8" t="s">
        <v>146</v>
      </c>
      <c r="B22" s="22" t="s">
        <v>147</v>
      </c>
      <c r="C22" s="24">
        <f t="shared" si="1"/>
        <v>3</v>
      </c>
      <c r="D22" s="24"/>
      <c r="E22" s="24">
        <f>1+2</f>
        <v>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8" t="s">
        <v>148</v>
      </c>
      <c r="B23" s="22" t="s">
        <v>149</v>
      </c>
      <c r="C23" s="24">
        <f t="shared" si="1"/>
        <v>5</v>
      </c>
      <c r="D23" s="24"/>
      <c r="E23" s="24">
        <f>2+3</f>
        <v>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8" t="s">
        <v>150</v>
      </c>
      <c r="B24" s="22" t="s">
        <v>151</v>
      </c>
      <c r="C24" s="24">
        <f t="shared" si="1"/>
        <v>0.6</v>
      </c>
      <c r="D24" s="24"/>
      <c r="E24" s="24">
        <f>0.1+0.5</f>
        <v>0.6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8" t="s">
        <v>152</v>
      </c>
      <c r="B25" s="22" t="s">
        <v>153</v>
      </c>
      <c r="C25" s="24">
        <f t="shared" si="1"/>
        <v>4</v>
      </c>
      <c r="D25" s="24"/>
      <c r="E25" s="24">
        <f>2+2</f>
        <v>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8" t="s">
        <v>154</v>
      </c>
      <c r="B26" s="22" t="s">
        <v>155</v>
      </c>
      <c r="C26" s="24">
        <f t="shared" si="1"/>
        <v>1.2</v>
      </c>
      <c r="D26" s="24"/>
      <c r="E26" s="24">
        <v>1.2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8" t="s">
        <v>156</v>
      </c>
      <c r="B27" s="22" t="s">
        <v>157</v>
      </c>
      <c r="C27" s="24">
        <f t="shared" si="1"/>
        <v>1</v>
      </c>
      <c r="D27" s="24"/>
      <c r="E27" s="24">
        <f>0.5+0.5</f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28">
        <v>30228</v>
      </c>
      <c r="B28" s="22" t="s">
        <v>158</v>
      </c>
      <c r="C28" s="24">
        <f t="shared" si="1"/>
        <v>3.6</v>
      </c>
      <c r="D28" s="24"/>
      <c r="E28" s="24">
        <f>1.21+2.39</f>
        <v>3.6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28">
        <v>30239</v>
      </c>
      <c r="B29" s="22" t="s">
        <v>159</v>
      </c>
      <c r="C29" s="24">
        <f t="shared" si="1"/>
        <v>11.81</v>
      </c>
      <c r="D29" s="24"/>
      <c r="E29" s="24">
        <v>11.81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28">
        <v>30299</v>
      </c>
      <c r="B30" s="22" t="s">
        <v>160</v>
      </c>
      <c r="C30" s="24">
        <f t="shared" si="1"/>
        <v>0.6000000000000001</v>
      </c>
      <c r="D30" s="24"/>
      <c r="E30" s="24">
        <f>0.2+0.4</f>
        <v>0.6000000000000001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28">
        <v>303</v>
      </c>
      <c r="B31" s="22" t="s">
        <v>161</v>
      </c>
      <c r="C31" s="24">
        <f>C32</f>
        <v>1.12</v>
      </c>
      <c r="D31" s="24">
        <f>D32</f>
        <v>1.12</v>
      </c>
      <c r="E31" s="2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28">
        <v>30302</v>
      </c>
      <c r="B32" s="22" t="s">
        <v>162</v>
      </c>
      <c r="C32" s="24">
        <f>D32+E32</f>
        <v>1.12</v>
      </c>
      <c r="D32" s="24">
        <v>1.12</v>
      </c>
      <c r="E32" s="2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28"/>
      <c r="B33" s="27" t="s">
        <v>68</v>
      </c>
      <c r="C33" s="24">
        <f>C32+C18+C6</f>
        <v>448.4836</v>
      </c>
      <c r="D33" s="24">
        <f>D32+D18+D6</f>
        <v>413.0736</v>
      </c>
      <c r="E33" s="24">
        <f>E32+E18+E6</f>
        <v>35.410000000000004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" ht="29.25" customHeight="1">
      <c r="A34" s="29" t="s">
        <v>163</v>
      </c>
      <c r="B34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Normal="115" zoomScaleSheetLayoutView="85" workbookViewId="0" topLeftCell="A1">
      <selection activeCell="E6" sqref="E6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164</v>
      </c>
      <c r="B1" s="31"/>
      <c r="C1" s="31"/>
      <c r="D1" s="31"/>
      <c r="E1" s="31"/>
      <c r="F1" s="31"/>
    </row>
    <row r="2" spans="1:6" ht="42" customHeight="1">
      <c r="A2" s="4" t="s">
        <v>165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166</v>
      </c>
      <c r="B5" s="34" t="s">
        <v>167</v>
      </c>
      <c r="C5" s="35" t="s">
        <v>168</v>
      </c>
      <c r="D5" s="35"/>
      <c r="E5" s="35"/>
      <c r="F5" s="35" t="s">
        <v>169</v>
      </c>
      <c r="H5" s="36"/>
      <c r="I5" s="36"/>
    </row>
    <row r="6" spans="1:9" ht="64.5" customHeight="1">
      <c r="A6" s="34"/>
      <c r="B6" s="34"/>
      <c r="C6" s="35" t="s">
        <v>170</v>
      </c>
      <c r="D6" s="34" t="s">
        <v>171</v>
      </c>
      <c r="E6" s="34" t="s">
        <v>172</v>
      </c>
      <c r="F6" s="35"/>
      <c r="H6" s="37"/>
      <c r="I6" s="36"/>
    </row>
    <row r="7" spans="1:9" ht="64.5" customHeight="1">
      <c r="A7" s="35">
        <v>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H7" s="36"/>
      <c r="I7" s="36"/>
    </row>
    <row r="8" spans="1:6" ht="51" customHeight="1">
      <c r="A8" s="38" t="s">
        <v>173</v>
      </c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70" zoomScaleNormal="115" zoomScaleSheetLayoutView="70" workbookViewId="0" topLeftCell="A5">
      <selection activeCell="A6" sqref="A6:IV14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174</v>
      </c>
      <c r="B1" s="16"/>
    </row>
    <row r="2" spans="1:5" s="12" customFormat="1" ht="34.5" customHeight="1">
      <c r="A2" s="17" t="s">
        <v>175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66</v>
      </c>
      <c r="B4" s="18" t="s">
        <v>67</v>
      </c>
      <c r="C4" s="19" t="s">
        <v>176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115</v>
      </c>
      <c r="D5" s="18" t="s">
        <v>69</v>
      </c>
      <c r="E5" s="18" t="s">
        <v>70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177</v>
      </c>
      <c r="C15" s="23"/>
      <c r="D15" s="24"/>
      <c r="E15" s="24"/>
    </row>
    <row r="16" spans="1:2" ht="27.75" customHeight="1">
      <c r="A16" s="29" t="s">
        <v>178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赵珊</cp:lastModifiedBy>
  <cp:lastPrinted>2022-01-21T11:15:23Z</cp:lastPrinted>
  <dcterms:created xsi:type="dcterms:W3CDTF">2016-02-18T02:32:40Z</dcterms:created>
  <dcterms:modified xsi:type="dcterms:W3CDTF">2023-09-24T06:55:25Z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038A4650EF8C4FA08AE6F7A35E48DF2F</vt:lpwstr>
  </property>
</Properties>
</file>